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s Anteriores\RESPALDOS\2023\FORMATOS\COMPATIBILIDAD\"/>
    </mc:Choice>
  </mc:AlternateContent>
  <bookViews>
    <workbookView xWindow="0" yWindow="0" windowWidth="7470" windowHeight="2760"/>
  </bookViews>
  <sheets>
    <sheet name="Cobach1" sheetId="1" r:id="rId1"/>
    <sheet name="Cobach2" sheetId="7" r:id="rId2"/>
    <sheet name="Otro" sheetId="10" r:id="rId3"/>
    <sheet name="Sindicalizado" sheetId="4" r:id="rId4"/>
    <sheet name="Anverso (2)" sheetId="8" state="hidden" r:id="rId5"/>
    <sheet name="Planteles" sheetId="2" state="hidden" r:id="rId6"/>
    <sheet name="Confianza" sheetId="12" r:id="rId7"/>
    <sheet name="Datos" sheetId="3" state="hidden" r:id="rId8"/>
    <sheet name="bd" sheetId="5" state="hidden" r:id="rId9"/>
    <sheet name="Hoja1" sheetId="11" state="hidden" r:id="rId10"/>
  </sheets>
  <definedNames>
    <definedName name="_xlnm._FilterDatabase" localSheetId="8" hidden="1">bd!$A$1:$M$209</definedName>
    <definedName name="ADMINISTRATIVOS_DE_BASE">Hoja1!$C$2:$C$24</definedName>
    <definedName name="ADMINISTRATIVOS_DE_BASE1">Hoja1!$A$28:$A$32</definedName>
    <definedName name="ADMINISTRATIVOS_NO_SINDICALIZADO">Hoja1!$D$2:$D$38</definedName>
    <definedName name="ADMINISTRATIVOS_NO_SINDICALIZADO1">Hoja1!$B$28:$B$31</definedName>
    <definedName name="_xlnm.Print_Area" localSheetId="4">'Anverso (2)'!$A$1:$P$30</definedName>
    <definedName name="_xlnm.Print_Area" localSheetId="0">Cobach1!$A$1:$S$32</definedName>
    <definedName name="_xlnm.Print_Area" localSheetId="1">Cobach2!$A$1:$R$33</definedName>
    <definedName name="_xlnm.Print_Area" localSheetId="2">Otro!$B$1:$T$47</definedName>
    <definedName name="ASESOR">Hoja1!$E$2:$E$6</definedName>
    <definedName name="ASESOR1">Hoja1!$A$35:$A$37</definedName>
    <definedName name="DOCENTE">Hoja1!$F$2:$F$6</definedName>
    <definedName name="DOCENTE1">Hoja1!$B$35:$B$36</definedName>
    <definedName name="No">Hoja1!$A$2:$A$4</definedName>
    <definedName name="Si">Hoja1!$B$2:$B$4</definedName>
    <definedName name="_xlnm.Print_Titles" localSheetId="6">Confianza!$1:$6</definedName>
    <definedName name="_xlnm.Print_Titles" localSheetId="3">Sindicalizado!$1:$5</definedName>
  </definedNames>
  <calcPr calcId="191029"/>
</workbook>
</file>

<file path=xl/calcChain.xml><?xml version="1.0" encoding="utf-8"?>
<calcChain xmlns="http://schemas.openxmlformats.org/spreadsheetml/2006/main">
  <c r="D11" i="1" l="1"/>
  <c r="O33" i="7"/>
  <c r="D19" i="1"/>
  <c r="D17" i="1"/>
  <c r="D15" i="1"/>
  <c r="D13" i="1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 l="1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69" i="5"/>
  <c r="F167" i="5"/>
  <c r="F173" i="5"/>
  <c r="F172" i="5"/>
  <c r="F171" i="5"/>
  <c r="F170" i="5"/>
  <c r="F168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P20" i="1" l="1"/>
  <c r="R19" i="1" s="1"/>
  <c r="P18" i="1"/>
  <c r="R17" i="1" s="1"/>
  <c r="P16" i="1"/>
  <c r="R15" i="1" s="1"/>
  <c r="P14" i="1"/>
  <c r="R13" i="1" s="1"/>
  <c r="P12" i="1"/>
  <c r="R11" i="1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Q20" i="1"/>
  <c r="F20" i="1"/>
  <c r="P19" i="1"/>
  <c r="Q18" i="1"/>
  <c r="F18" i="1"/>
  <c r="P17" i="1"/>
  <c r="Q16" i="1"/>
  <c r="F16" i="1"/>
  <c r="P15" i="1"/>
  <c r="Q14" i="1"/>
  <c r="F14" i="1"/>
  <c r="P13" i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2" i="5"/>
  <c r="E8" i="4" s="1"/>
  <c r="G1" i="11"/>
  <c r="A39" i="5" l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F30" i="4"/>
  <c r="G26" i="4"/>
  <c r="E11" i="4"/>
  <c r="F28" i="4"/>
  <c r="F38" i="4"/>
  <c r="G20" i="4"/>
  <c r="G24" i="4"/>
  <c r="G28" i="4"/>
  <c r="G36" i="4"/>
  <c r="G38" i="4"/>
  <c r="E19" i="4"/>
  <c r="H20" i="4"/>
  <c r="H22" i="4"/>
  <c r="H24" i="4"/>
  <c r="H26" i="4"/>
  <c r="H28" i="4"/>
  <c r="H30" i="4"/>
  <c r="H32" i="4"/>
  <c r="H34" i="4"/>
  <c r="H36" i="4"/>
  <c r="H38" i="4"/>
  <c r="F24" i="4"/>
  <c r="F32" i="4"/>
  <c r="G30" i="4"/>
  <c r="F19" i="4"/>
  <c r="E21" i="4"/>
  <c r="E23" i="4"/>
  <c r="E25" i="4"/>
  <c r="E27" i="4"/>
  <c r="E29" i="4"/>
  <c r="E31" i="4"/>
  <c r="E33" i="4"/>
  <c r="E35" i="4"/>
  <c r="E37" i="4"/>
  <c r="E39" i="4"/>
  <c r="F22" i="4"/>
  <c r="F34" i="4"/>
  <c r="G34" i="4"/>
  <c r="G19" i="4"/>
  <c r="F21" i="4"/>
  <c r="F23" i="4"/>
  <c r="F25" i="4"/>
  <c r="F27" i="4"/>
  <c r="F29" i="4"/>
  <c r="F31" i="4"/>
  <c r="F33" i="4"/>
  <c r="F35" i="4"/>
  <c r="F37" i="4"/>
  <c r="F39" i="4"/>
  <c r="F26" i="4"/>
  <c r="E12" i="4"/>
  <c r="G32" i="4"/>
  <c r="H19" i="4"/>
  <c r="G21" i="4"/>
  <c r="G23" i="4"/>
  <c r="G25" i="4"/>
  <c r="G27" i="4"/>
  <c r="G29" i="4"/>
  <c r="G31" i="4"/>
  <c r="G33" i="4"/>
  <c r="G35" i="4"/>
  <c r="G37" i="4"/>
  <c r="G39" i="4"/>
  <c r="F20" i="4"/>
  <c r="F36" i="4"/>
  <c r="G22" i="4"/>
  <c r="E9" i="4"/>
  <c r="G18" i="4"/>
  <c r="H21" i="4"/>
  <c r="H23" i="4"/>
  <c r="H25" i="4"/>
  <c r="H27" i="4"/>
  <c r="H29" i="4"/>
  <c r="H31" i="4"/>
  <c r="H33" i="4"/>
  <c r="H35" i="4"/>
  <c r="H37" i="4"/>
  <c r="H39" i="4"/>
  <c r="E10" i="4"/>
  <c r="E20" i="4"/>
  <c r="E22" i="4"/>
  <c r="E24" i="4"/>
  <c r="E26" i="4"/>
  <c r="E28" i="4"/>
  <c r="E30" i="4"/>
  <c r="E32" i="4"/>
  <c r="E34" i="4"/>
  <c r="E36" i="4"/>
  <c r="E38" i="4"/>
  <c r="Q8" i="10"/>
  <c r="O4" i="7"/>
  <c r="L32" i="7"/>
  <c r="L33" i="7"/>
  <c r="B4" i="7"/>
  <c r="O3" i="7"/>
  <c r="Q3" i="10"/>
  <c r="M3" i="10"/>
  <c r="C3" i="10"/>
  <c r="L3" i="7"/>
  <c r="B3" i="7"/>
  <c r="B28" i="7" l="1"/>
  <c r="C44" i="10"/>
  <c r="B33" i="7"/>
  <c r="Q12" i="1"/>
  <c r="A2" i="7" l="1"/>
  <c r="A1" i="7"/>
  <c r="P15" i="10"/>
  <c r="Q7" i="10"/>
  <c r="P7" i="10"/>
  <c r="F7" i="10"/>
  <c r="R6" i="10"/>
  <c r="P6" i="10"/>
  <c r="D6" i="10"/>
  <c r="Q5" i="10"/>
  <c r="P5" i="10"/>
  <c r="F5" i="10"/>
  <c r="R4" i="10"/>
  <c r="P4" i="10"/>
  <c r="D4" i="10"/>
  <c r="F12" i="1"/>
  <c r="P11" i="1"/>
  <c r="L14" i="8"/>
  <c r="E14" i="8"/>
  <c r="D13" i="8"/>
  <c r="D11" i="8"/>
  <c r="M14" i="8"/>
  <c r="M12" i="8"/>
  <c r="L12" i="8"/>
  <c r="E12" i="8"/>
  <c r="F22" i="8"/>
  <c r="L19" i="8"/>
  <c r="A14" i="8"/>
  <c r="A12" i="8"/>
  <c r="C30" i="1"/>
  <c r="C43" i="10" l="1"/>
  <c r="B32" i="7"/>
  <c r="E15" i="3"/>
  <c r="N11" i="8" l="1"/>
  <c r="N13" i="8"/>
</calcChain>
</file>

<file path=xl/sharedStrings.xml><?xml version="1.0" encoding="utf-8"?>
<sst xmlns="http://schemas.openxmlformats.org/spreadsheetml/2006/main" count="2043" uniqueCount="350">
  <si>
    <r>
      <rPr>
        <b/>
        <sz val="14"/>
        <rFont val="Calibri"/>
        <family val="2"/>
      </rPr>
      <t>COLEGIO DE BACHILLERES DEL ESTADO DE BAJA CALIFORNIA SUR</t>
    </r>
  </si>
  <si>
    <r>
      <rPr>
        <b/>
        <sz val="15"/>
        <rFont val="Arial"/>
        <family val="2"/>
      </rPr>
      <t>FORMATO DE COMPATIBILIDAD DE EMPLEOS</t>
    </r>
  </si>
  <si>
    <r>
      <rPr>
        <sz val="8"/>
        <rFont val="Calibri"/>
        <family val="2"/>
      </rPr>
      <t>Primer Apellido</t>
    </r>
  </si>
  <si>
    <r>
      <rPr>
        <b/>
        <sz val="8"/>
        <color rgb="FFFFFFFF"/>
        <rFont val="Calibri"/>
        <family val="2"/>
      </rPr>
      <t>Puesto o Contrato</t>
    </r>
  </si>
  <si>
    <r>
      <rPr>
        <b/>
        <sz val="8"/>
        <color rgb="FFFFFFFF"/>
        <rFont val="Calibri"/>
        <family val="2"/>
      </rPr>
      <t>Código presupuestal o grupo, grado y nivel</t>
    </r>
  </si>
  <si>
    <r>
      <rPr>
        <b/>
        <sz val="7"/>
        <color rgb="FFFFFFFF"/>
        <rFont val="Calibri"/>
        <family val="2"/>
      </rPr>
      <t>Fecha de inicio/término</t>
    </r>
  </si>
  <si>
    <r>
      <rPr>
        <b/>
        <sz val="8"/>
        <color rgb="FFFFFFFF"/>
        <rFont val="Calibri"/>
        <family val="2"/>
      </rPr>
      <t>Horario(*)</t>
    </r>
  </si>
  <si>
    <r>
      <rPr>
        <b/>
        <sz val="8"/>
        <color rgb="FFFFFFFF"/>
        <rFont val="Calibri"/>
        <family val="2"/>
      </rPr>
      <t>Tipo de Nombramiento</t>
    </r>
  </si>
  <si>
    <r>
      <rPr>
        <b/>
        <sz val="8"/>
        <color rgb="FFFFFFFF"/>
        <rFont val="Calibri"/>
        <family val="2"/>
      </rPr>
      <t>Remuneración del puesto</t>
    </r>
  </si>
  <si>
    <r>
      <rPr>
        <b/>
        <sz val="8"/>
        <color rgb="FFFFFFFF"/>
        <rFont val="Calibri"/>
        <family val="2"/>
      </rPr>
      <t>Partida y Clave presupuestal</t>
    </r>
  </si>
  <si>
    <r>
      <rPr>
        <b/>
        <sz val="8"/>
        <color rgb="FFFFFFFF"/>
        <rFont val="Calibri"/>
        <family val="2"/>
      </rPr>
      <t>Día</t>
    </r>
  </si>
  <si>
    <r>
      <rPr>
        <b/>
        <sz val="8"/>
        <color rgb="FFFFFFFF"/>
        <rFont val="Calibri"/>
        <family val="2"/>
      </rPr>
      <t>Mes</t>
    </r>
  </si>
  <si>
    <r>
      <rPr>
        <b/>
        <sz val="8"/>
        <color rgb="FFFFFFFF"/>
        <rFont val="Calibri"/>
        <family val="2"/>
      </rPr>
      <t>Año</t>
    </r>
  </si>
  <si>
    <r>
      <rPr>
        <b/>
        <sz val="8"/>
        <rFont val="Calibri"/>
        <family val="2"/>
      </rPr>
      <t xml:space="preserve">Institución 2 que valida los datos del puesto o contrato a desempeñar:                    </t>
    </r>
    <r>
      <rPr>
        <b/>
        <u/>
        <sz val="8"/>
        <rFont val="Calibri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</si>
  <si>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b/>
        <sz val="8"/>
        <rFont val="Calibri"/>
        <family val="2"/>
      </rPr>
      <t>(*) Los contratos de honorarios únicamente deberán establecer las fechas de inicio y término del contrato, así como la(s) fecha(s) de entrega(s) parciales y/o totales de los productos o servicios correspondientes.</t>
    </r>
  </si>
  <si>
    <r>
      <rPr>
        <b/>
        <sz val="8"/>
        <rFont val="Calibri"/>
        <family val="2"/>
      </rPr>
      <t>NOTA: Este documento deberá contar con el sello de ambas instituciones.</t>
    </r>
  </si>
  <si>
    <t>Selecciona un plantel</t>
  </si>
  <si>
    <t>CCT</t>
  </si>
  <si>
    <t>NombreCorto</t>
  </si>
  <si>
    <t>Turno</t>
  </si>
  <si>
    <t>Director</t>
  </si>
  <si>
    <t>Localidad</t>
  </si>
  <si>
    <t>No aplica</t>
  </si>
  <si>
    <t>IdGeneroPlantel</t>
  </si>
  <si>
    <t>IdSostenimiento</t>
  </si>
  <si>
    <t>FechaIngresoPadronDeCalidad</t>
  </si>
  <si>
    <t>NivelPadrondDeCalidad</t>
  </si>
  <si>
    <t>NumeroEvaluacion</t>
  </si>
  <si>
    <t>Colegio de Bachilleres del Estado de B.C.S., Plantel 01</t>
  </si>
  <si>
    <t>03ECB0001N</t>
  </si>
  <si>
    <t>A</t>
  </si>
  <si>
    <t>B.M. Alejandro de Haro Hernández</t>
  </si>
  <si>
    <t>la Ciudad de La Paz,</t>
  </si>
  <si>
    <t>El</t>
  </si>
  <si>
    <t>Público</t>
  </si>
  <si>
    <t>IV</t>
  </si>
  <si>
    <t>F/05865/2018</t>
  </si>
  <si>
    <t>Colegio de Bachilleres del Estado de B.C.S., Plantel 02</t>
  </si>
  <si>
    <t>03ECB0002M</t>
  </si>
  <si>
    <t>Ing. Francisco Javier González Rosas</t>
  </si>
  <si>
    <t>San José del Cabo,</t>
  </si>
  <si>
    <t>F/05866/2018</t>
  </si>
  <si>
    <t>Colegio de Bachilleres del Estado de B.C.S., Plantel 03</t>
  </si>
  <si>
    <t>03ECB0003L</t>
  </si>
  <si>
    <t>M</t>
  </si>
  <si>
    <t>B.M. Juan Manuel Astudillo González</t>
  </si>
  <si>
    <t>F/05117/2018</t>
  </si>
  <si>
    <t>Colegio de Bachilleres del Estado de B.C.S., Plantel 04</t>
  </si>
  <si>
    <t>03ECB0004K</t>
  </si>
  <si>
    <t>Lic. Renato Leal Flores</t>
  </si>
  <si>
    <t>Cabo San Lucas,</t>
  </si>
  <si>
    <t>F/05867/2018</t>
  </si>
  <si>
    <t>Colegio de Bachilleres del Estado de B.C.S., Plantel 05</t>
  </si>
  <si>
    <t>03ECB0005J</t>
  </si>
  <si>
    <t>M.C. Ricardo Méndez Ramírez</t>
  </si>
  <si>
    <t>Ciudad Constitución,</t>
  </si>
  <si>
    <t>F/05118/2018</t>
  </si>
  <si>
    <t>Colegio de Bachilleres del Estado de B.C.S., Plantel 06</t>
  </si>
  <si>
    <t>03ECB0006I</t>
  </si>
  <si>
    <t>V</t>
  </si>
  <si>
    <t>Lic. José Ramón Gutiérrez</t>
  </si>
  <si>
    <t>Santa Rosalía,</t>
  </si>
  <si>
    <t>NULL</t>
  </si>
  <si>
    <t>Colegio de Bachilleres del Estado de B.C.S., Plantel 07</t>
  </si>
  <si>
    <t>03ECB0007H</t>
  </si>
  <si>
    <t>Lic. Qfb Sergio Osuna Jiménez</t>
  </si>
  <si>
    <t>Guerrero Negro,</t>
  </si>
  <si>
    <t>Colegio de Bachilleres del Estado de B.C.S., Plantel 08</t>
  </si>
  <si>
    <t>03ECB0008G</t>
  </si>
  <si>
    <t>Profr. Francisco Javier Cital Zumaya</t>
  </si>
  <si>
    <t>F/05116/2018</t>
  </si>
  <si>
    <t>Colegio de Bachilleres del Estado de B.C.S., Plantel 09</t>
  </si>
  <si>
    <t>03ECB0009F</t>
  </si>
  <si>
    <t>Ing. Francisco Iturralde García</t>
  </si>
  <si>
    <t>Loreto,</t>
  </si>
  <si>
    <t>Colegio de Bachilleres del Estado de B.C.S., Plantel 10</t>
  </si>
  <si>
    <t>03ECB0010V</t>
  </si>
  <si>
    <t>Lic. Xiomara Gastélum Castro</t>
  </si>
  <si>
    <t>F/05868/2018</t>
  </si>
  <si>
    <t>Colegio de Bachilleres del Estado de B.C.S., Plantel 11</t>
  </si>
  <si>
    <t>03ECB0011U</t>
  </si>
  <si>
    <t>Lic. Juan Agustín González Núñez</t>
  </si>
  <si>
    <t>F/05119/2018</t>
  </si>
  <si>
    <t>Colegio de Bachilleres del Estado de B.C.S., SEA</t>
  </si>
  <si>
    <t>03EMS0009M</t>
  </si>
  <si>
    <t>Lic. Ismael Cosio</t>
  </si>
  <si>
    <t>Tipo de trabajador</t>
  </si>
  <si>
    <t>Docente</t>
  </si>
  <si>
    <t>Asesor</t>
  </si>
  <si>
    <t>Callejón Sierra de las Vírgenes Núm. 129 E/ Sierra de las Vírgenes y Sierra San Pedro Mártir, Colonia 8 de Octubre II Sección, C.P. 23085, La Paz, La Paz, B.C.S.</t>
  </si>
  <si>
    <t>Carretera Transpeninsular S/N, Colonia El Rosarito, C.P. 23400, San José del Cabo, Los Cabos, B.C.S.</t>
  </si>
  <si>
    <t>Avenida Héroes de Independencia S/N y Calle Norte, Colonia Esterito, C.P. 23020, La Paz, La Paz, B.C.S.</t>
  </si>
  <si>
    <t>Miguel Hidalgo S/N, E/ Félix Ortega y Antonio Mijares, Colonia Matamoros, C.P. 23468, Cabo San Lucas, Los Cabos, B.C.S.</t>
  </si>
  <si>
    <t>Calle Antonio Álvarez Rico Núm. 313 y Miguel Alemán Valdez, Colonia Salomón Sández, C.P. 23600, Cd. Constitución, Comondú, B.C.S.</t>
  </si>
  <si>
    <t>Avenida Carlos Moreno S/N E/Calle del Yeso y 8 de Octubre, Colonia Cuauhtémoc, C.P. 23920, Santa Rosalía, Mulegé, B.C.S.</t>
  </si>
  <si>
    <t>Avenida Expropiación Petrolera S/N E/Prolongación Gaspar Vela y Cap. Manuel Pineda, Colonia Luis Donaldo Colosio, C.P. 23940, Guerrero Negro, Mulegé, B.C.S.</t>
  </si>
  <si>
    <t>Calle Juan de la Barrera Núm. 126 E/ Ignacio Zaragoza y Benito Juárez, Fraccionamiento Renero, C.P. 23620, Cd. Constitución, Comondú, B.C.S.</t>
  </si>
  <si>
    <t>Calle Preparatoria S/N E/Francisco I. Madero y Misioneros, Colonia El Jaral, C.P. 23880, Loreto, Loreto, B.C.S.</t>
  </si>
  <si>
    <t>Palma Senegal S/N, y Palma de Las Canarias, Colonia Las Palmas, C.P. 23477, Cabo San Lucas, Los Cabos, B.C.S.</t>
  </si>
  <si>
    <t>Calle Bahía S/N E/ Durango y Chiapas, Colonia Domingo Caraballo Félix, C.P. 23070, La Paz, La Paz, B.C.S.</t>
  </si>
  <si>
    <r>
      <t>Institución 1 que certifica los datos del puesto actual:</t>
    </r>
    <r>
      <rPr>
        <b/>
        <sz val="8"/>
        <rFont val="Calibri"/>
        <family val="2"/>
      </rPr>
      <t xml:space="preserve"> </t>
    </r>
  </si>
  <si>
    <t>COLEGIO DE BACHILLERES DEL ESTADO DE BAJA CALIFORNIA SUR</t>
  </si>
  <si>
    <t>Tipo nombramiento</t>
  </si>
  <si>
    <t xml:space="preserve">PROF. CBI </t>
  </si>
  <si>
    <t xml:space="preserve">PROF. CBII </t>
  </si>
  <si>
    <t xml:space="preserve">PROF. CBIII </t>
  </si>
  <si>
    <t xml:space="preserve">PROF. CBIV </t>
  </si>
  <si>
    <t xml:space="preserve">TEC. CBI </t>
  </si>
  <si>
    <t>CTO. H/S/M</t>
  </si>
  <si>
    <t>DIRGEN</t>
  </si>
  <si>
    <t>JEFE DE DEPARTAMENTO</t>
  </si>
  <si>
    <t>TÉCNICO ESPECIALIZADO</t>
  </si>
  <si>
    <t>TÉCNICO</t>
  </si>
  <si>
    <t>AUXILIAR DE PRESUPUESTO</t>
  </si>
  <si>
    <t>INVESTIGADOR ESPECIALIZADO</t>
  </si>
  <si>
    <t>XXXI</t>
  </si>
  <si>
    <t>CF22811</t>
  </si>
  <si>
    <t xml:space="preserve">SBJEFC </t>
  </si>
  <si>
    <t xml:space="preserve">JEFMATC </t>
  </si>
  <si>
    <t>JEFE DE MATERIA "C"</t>
  </si>
  <si>
    <t xml:space="preserve">DIRECTOR GENERAL </t>
  </si>
  <si>
    <t xml:space="preserve">DIRECTOR DE AREA </t>
  </si>
  <si>
    <t>COORDINADOR DE ZONA</t>
  </si>
  <si>
    <t>II</t>
  </si>
  <si>
    <t>III</t>
  </si>
  <si>
    <t>SUBDIRECTOR DE AREA</t>
  </si>
  <si>
    <t>DIRPLA</t>
  </si>
  <si>
    <t>DIRPLC</t>
  </si>
  <si>
    <t xml:space="preserve"> SDIRPLB </t>
  </si>
  <si>
    <t xml:space="preserve">SDIRPLC </t>
  </si>
  <si>
    <t>SDIRAREA</t>
  </si>
  <si>
    <t>DIRAREA</t>
  </si>
  <si>
    <t>DIRECTOR DE PLANTEL "A"</t>
  </si>
  <si>
    <t xml:space="preserve">SUBDIRECTOR DE PLANTEL "B" </t>
  </si>
  <si>
    <t>SUBDIRECTOR DE PLANTEL "C"</t>
  </si>
  <si>
    <t>XI</t>
  </si>
  <si>
    <t>XII</t>
  </si>
  <si>
    <t>XIII</t>
  </si>
  <si>
    <t>XXII</t>
  </si>
  <si>
    <t>XXIII</t>
  </si>
  <si>
    <t>CF34015</t>
  </si>
  <si>
    <t>CF33116</t>
  </si>
  <si>
    <t>CF33053</t>
  </si>
  <si>
    <t>CF34011</t>
  </si>
  <si>
    <t>JEFE DE OFICINA</t>
  </si>
  <si>
    <r>
      <t xml:space="preserve"> </t>
    </r>
    <r>
      <rPr>
        <sz val="12"/>
        <color rgb="FF292C2D"/>
        <rFont val="Arial"/>
        <family val="2"/>
      </rPr>
      <t>JEFDEP</t>
    </r>
  </si>
  <si>
    <r>
      <rPr>
        <sz val="12"/>
        <color rgb="FF232528"/>
        <rFont val="Arial"/>
        <family val="2"/>
      </rPr>
      <t xml:space="preserve"> </t>
    </r>
    <r>
      <rPr>
        <sz val="12"/>
        <color rgb="FF292C2C"/>
        <rFont val="Arial"/>
        <family val="2"/>
      </rPr>
      <t>DIRPLB</t>
    </r>
  </si>
  <si>
    <r>
      <t xml:space="preserve">DIRECTOR DE PLANTEL "C" </t>
    </r>
    <r>
      <rPr>
        <sz val="12"/>
        <color rgb="FF303437"/>
        <rFont val="Arial"/>
        <family val="2"/>
      </rPr>
      <t xml:space="preserve"> </t>
    </r>
  </si>
  <si>
    <t>I</t>
  </si>
  <si>
    <t>COOZO</t>
  </si>
  <si>
    <t>PUESTO</t>
  </si>
  <si>
    <t>SUELDO MENSUAL CATEGORÍA</t>
  </si>
  <si>
    <t>B</t>
  </si>
  <si>
    <t>C</t>
  </si>
  <si>
    <t>D</t>
  </si>
  <si>
    <t xml:space="preserve">Segundo Apellido                                                    </t>
  </si>
  <si>
    <t>Nombre (s)</t>
  </si>
  <si>
    <r>
      <rPr>
        <sz val="8"/>
        <rFont val="Calibri"/>
        <family val="2"/>
      </rPr>
      <t>Atentamente solicito se autorice la compatibilidad para desempeñar los siguientes puestos, cargos, comisiones o la prestación de servicios profesionales por honorarios, manifestando bajo protesta de decir verdad que</t>
    </r>
    <r>
      <rPr>
        <sz val="8"/>
        <rFont val="Calibri"/>
        <family val="2"/>
      </rPr>
      <t xml:space="preserve"> el(los) puesto(s) que ocupo actualmente es(son):</t>
    </r>
  </si>
  <si>
    <t>R.F.C.</t>
  </si>
  <si>
    <t>Administrativo de confianza</t>
  </si>
  <si>
    <t>Administrativo de base</t>
  </si>
  <si>
    <t>DOCENTE</t>
  </si>
  <si>
    <t>Base</t>
  </si>
  <si>
    <t>Tiempo indeterminado</t>
  </si>
  <si>
    <t>Interino</t>
  </si>
  <si>
    <t>Tiempo fijo</t>
  </si>
  <si>
    <t>Confianza</t>
  </si>
  <si>
    <t>SBJEFC</t>
  </si>
  <si>
    <t>SUBJEFE (NOMINAS, SISTEMAS, SERVS. GRALES, SERVS. ACAD.)</t>
  </si>
  <si>
    <t>CF12027</t>
  </si>
  <si>
    <t>INGENIERO EN SISTEMAS</t>
  </si>
  <si>
    <t>INGENIERO EN SISTEMAS DE LA DIRECCIÓN GENERAL Y ADMINISTRATIVA</t>
  </si>
  <si>
    <t>CF21850</t>
  </si>
  <si>
    <t>RESPONSABLE DE LABORATORIO TÉCNICO</t>
  </si>
  <si>
    <t>CF12005</t>
  </si>
  <si>
    <t>PROGRAMADOR</t>
  </si>
  <si>
    <t>CF33010</t>
  </si>
  <si>
    <t>ANALISTA ESPECIALIZADO</t>
  </si>
  <si>
    <t>TÉCNICO RESPONSABLE DE OFICINA ADMVA. DE CONTROL ESCOLAR EN PLANTEL</t>
  </si>
  <si>
    <t>ENCARGADO DE ORDEN</t>
  </si>
  <si>
    <t>LABORATORISTA</t>
  </si>
  <si>
    <t>CF12010</t>
  </si>
  <si>
    <t>CF34279</t>
  </si>
  <si>
    <t>SECRETARIA DE DIRECTOR DE PLANTEL</t>
  </si>
  <si>
    <t>s</t>
  </si>
  <si>
    <t>CF34004</t>
  </si>
  <si>
    <t>SECRETARIA DE JEFE DE DEPARTAMENTO</t>
  </si>
  <si>
    <t>T05003</t>
  </si>
  <si>
    <t>BIBLIOTECARIO</t>
  </si>
  <si>
    <t>CF34280</t>
  </si>
  <si>
    <t>SECRETARIA DE SUBDIRECTOR DE PLANTEL</t>
  </si>
  <si>
    <t>CHOFER</t>
  </si>
  <si>
    <t>INTENDENTE</t>
  </si>
  <si>
    <t>VIGILANTE</t>
  </si>
  <si>
    <t>Definitivo</t>
  </si>
  <si>
    <t xml:space="preserve">NIVEL </t>
  </si>
  <si>
    <r>
      <t>ANALISTA ESPECIALIZADO DE LA DIRECCIÓN ADMINISTRATIVA Y DEL AREA DE</t>
    </r>
    <r>
      <rPr>
        <sz val="12"/>
        <color rgb="FF33383A"/>
        <rFont val="Arial"/>
        <family val="2"/>
      </rPr>
      <t xml:space="preserve"> FORMACIÓN Y ACTUALIZACIÓN DOCENTE DE LA DIRECCIÓN ACADÉMICA</t>
    </r>
  </si>
  <si>
    <t>TÉCNICO ESPECIALIZADO DE LA DIRECCIÓN ADMVA. Y DEL AREA DE FORMACIÓN Y ACTUALIZACIÓN DOCENTE DE LA DIRECCIÓN ACADÉMICA</t>
  </si>
  <si>
    <t xml:space="preserve">COLEGIO DE BACHILLERES DEL ESTADO DE BAJA CALIFORNIA SUR </t>
  </si>
  <si>
    <t xml:space="preserve">CATÁLOGO DE PUESTOS Y TABULADOR DE SUELDOS LOCAL (VIGENTE A PARTIR DEL 01 DE FEBRERO DE 2022) </t>
  </si>
  <si>
    <t xml:space="preserve">PROCODES (SEPT. 2017) ALINEACION DE PLAZAS </t>
  </si>
  <si>
    <t>T16005</t>
  </si>
  <si>
    <t>CATEGORIA</t>
  </si>
  <si>
    <t>ADMINISTRATIVOS DE CONFIANZA</t>
  </si>
  <si>
    <t>TRABAJADOR</t>
  </si>
  <si>
    <t>ADMINISTRATIVOS DE BASE</t>
  </si>
  <si>
    <t>b) De conformidad con lo dispuesto en los artículos 136 y 137 del Reglamento de la Ley Federal de Presupuesto y Responsabilidad Hacendaria, NO SE OTORGA LA AUTORIZACIÓN de  compatibilidad, debido a que no reúne los requisitos establecidos.</t>
  </si>
  <si>
    <r>
      <rPr>
        <sz val="7"/>
        <rFont val="Calibri"/>
        <family val="2"/>
      </rPr>
      <t>a) De conformidad con lo dispuesto en los artículos 136 y 137 del Reglamento de la Ley Federal de Presupuesto y Responsabilidad Hacendaria, se otorga la presente AUTORIZACIÓN de compatibilidad</t>
    </r>
    <r>
      <rPr>
        <sz val="7"/>
        <rFont val="Calibri"/>
        <family val="2"/>
      </rPr>
      <t xml:space="preserve"> a partir del </t>
    </r>
  </si>
  <si>
    <r>
      <rPr>
        <u/>
        <sz val="7"/>
        <rFont val="Calibri"/>
        <family val="2"/>
      </rPr>
      <t>                   de</t>
    </r>
    <r>
      <rPr>
        <u/>
        <sz val="7"/>
        <rFont val="Times New Roman"/>
        <family val="1"/>
      </rPr>
      <t> </t>
    </r>
    <r>
      <rPr>
        <u/>
        <sz val="7"/>
        <rFont val="Calibri"/>
        <family val="2"/>
      </rPr>
      <t>                             </t>
    </r>
    <r>
      <rPr>
        <u/>
        <sz val="8"/>
        <rFont val="Calibri"/>
        <family val="2"/>
      </rPr>
      <t>de</t>
    </r>
    <r>
      <rPr>
        <u/>
        <sz val="8"/>
        <rFont val="Times New Roman"/>
        <family val="1"/>
      </rPr>
      <t> </t>
    </r>
    <r>
      <rPr>
        <u/>
        <sz val="8"/>
        <rFont val="Calibri"/>
        <family val="2"/>
      </rPr>
      <t>                            </t>
    </r>
    <r>
      <rPr>
        <sz val="7"/>
        <rFont val="Calibri"/>
        <family val="2"/>
      </rPr>
      <t>misma que será válida hasta en tanto no cambien los supuestos arriba mencionados que sirvieron de base para su otorgamiento.</t>
    </r>
  </si>
  <si>
    <t>Día                          Mes                           Año</t>
  </si>
  <si>
    <t>INSTITUCIÓN 1</t>
  </si>
  <si>
    <t xml:space="preserve">  INSTITUCIÓN 2</t>
  </si>
  <si>
    <t xml:space="preserve">Se cuenta con la descripción y perfil del puesto que el solicitante ocupa actualmente. </t>
  </si>
  <si>
    <t>Se cuenta con la descripción y perfil del puesto que se pretende ocupar.</t>
  </si>
  <si>
    <t>*</t>
  </si>
  <si>
    <t>LISTA CHECABLE</t>
  </si>
  <si>
    <t>I. SE HACE CONSTAR QUE:</t>
  </si>
  <si>
    <t>(SI)</t>
  </si>
  <si>
    <t>(NO)</t>
  </si>
  <si>
    <t>II. LAS FUNCIONES A DESARROLLAR EN LOS PUESTOS:</t>
  </si>
  <si>
    <r>
      <rPr>
        <b/>
        <sz val="10"/>
        <rFont val="Calibri"/>
        <family val="2"/>
        <scheme val="minor"/>
      </rPr>
      <t xml:space="preserve">a) </t>
    </r>
    <r>
      <rPr>
        <sz val="10"/>
        <rFont val="Calibri"/>
        <family val="2"/>
        <scheme val="minor"/>
      </rPr>
      <t>¿Son excluyentes entre sí?</t>
    </r>
  </si>
  <si>
    <r>
      <rPr>
        <b/>
        <sz val="10"/>
        <rFont val="Calibri"/>
        <family val="2"/>
        <scheme val="minor"/>
      </rPr>
      <t>b) ¿</t>
    </r>
    <r>
      <rPr>
        <sz val="10"/>
        <rFont val="Calibri"/>
        <family val="2"/>
        <scheme val="minor"/>
      </rPr>
      <t>Implican o pudieran originar conflicto de intereses?</t>
    </r>
  </si>
  <si>
    <t>III.  EXISTE LA POSIBILIDAD DE DESEMPEÑAR LOS PUESTOS ADECUADAMENTE EN RAZÓN DE:</t>
  </si>
  <si>
    <r>
      <rPr>
        <b/>
        <sz val="10"/>
        <rFont val="Calibri"/>
        <family val="2"/>
        <scheme val="minor"/>
      </rPr>
      <t xml:space="preserve">a) </t>
    </r>
    <r>
      <rPr>
        <sz val="10"/>
        <rFont val="Calibri"/>
        <family val="2"/>
        <scheme val="minor"/>
      </rPr>
      <t>El horario y jornada de trabajo que a cada puesto corresponde:</t>
    </r>
  </si>
  <si>
    <r>
      <rPr>
        <b/>
        <sz val="10"/>
        <rFont val="Calibri"/>
        <family val="2"/>
        <scheme val="minor"/>
      </rPr>
      <t xml:space="preserve">b) </t>
    </r>
    <r>
      <rPr>
        <sz val="10"/>
        <rFont val="Calibri"/>
        <family val="2"/>
        <scheme val="minor"/>
      </rPr>
      <t>Las particularidades, características, exigencias y condiciones de los puestos de que se trate:</t>
    </r>
  </si>
  <si>
    <r>
      <rPr>
        <b/>
        <sz val="10"/>
        <rFont val="Calibri"/>
        <family val="2"/>
        <scheme val="minor"/>
      </rPr>
      <t xml:space="preserve">c) </t>
    </r>
    <r>
      <rPr>
        <sz val="10"/>
        <rFont val="Calibri"/>
        <family val="2"/>
        <scheme val="minor"/>
      </rPr>
      <t>La ubicación de los centros de trabajo y del domicilio del servidor público:</t>
    </r>
  </si>
  <si>
    <r>
      <rPr>
        <b/>
        <sz val="10"/>
        <rFont val="Calibri"/>
        <family val="2"/>
        <scheme val="minor"/>
      </rPr>
      <t xml:space="preserve">d)  </t>
    </r>
    <r>
      <rPr>
        <sz val="10"/>
        <rFont val="Calibri"/>
        <family val="2"/>
        <scheme val="minor"/>
      </rPr>
      <t>¿El  servidor  público  manifestó  expresamente  no  contar  con  licencia  (con  o  sin  goce  de sueldo )?</t>
    </r>
  </si>
  <si>
    <r>
      <rPr>
        <b/>
        <sz val="10"/>
        <rFont val="Calibri"/>
        <family val="2"/>
        <scheme val="minor"/>
      </rPr>
      <t xml:space="preserve">e) </t>
    </r>
    <r>
      <rPr>
        <sz val="10"/>
        <rFont val="Calibri"/>
        <family val="2"/>
        <scheme val="minor"/>
      </rPr>
      <t>¿Existe prohibición legal o contractual para emitir la compatibilidad?</t>
    </r>
  </si>
  <si>
    <r>
      <rPr>
        <b/>
        <sz val="10"/>
        <rFont val="Calibri"/>
        <family val="2"/>
        <scheme val="minor"/>
      </rPr>
      <t xml:space="preserve">f) </t>
    </r>
    <r>
      <rPr>
        <sz val="10"/>
        <rFont val="Calibri"/>
        <family val="2"/>
        <scheme val="minor"/>
      </rPr>
      <t>Las remuneraciones a percibir con la presente compatibilidad rebasan el límite establecido en el art. 127 de la Constitución Política Politica de los Estados Unidos Mexicanos, es decir:</t>
    </r>
  </si>
  <si>
    <t>►</t>
  </si>
  <si>
    <r>
      <rPr>
        <sz val="10"/>
        <rFont val="Calibri"/>
        <family val="2"/>
        <scheme val="minor"/>
      </rPr>
      <t>¿La   remuneración   es  mayor  a   la   establecida   para   el  Presidente  de  la   República   en   el presupuesto correspondiente?</t>
    </r>
  </si>
  <si>
    <t>¿La remuneración es igual o mayor que su superior jerárquico?</t>
  </si>
  <si>
    <r>
      <rPr>
        <b/>
        <sz val="10"/>
        <rFont val="Calibri"/>
        <family val="2"/>
        <scheme val="minor"/>
      </rPr>
      <t>g) ¿</t>
    </r>
    <r>
      <rPr>
        <sz val="10"/>
        <rFont val="Calibri"/>
        <family val="2"/>
        <scheme val="minor"/>
      </rPr>
      <t>Se trata de un trabajo técnico calificado o de alta especialización?</t>
    </r>
  </si>
  <si>
    <r>
      <rPr>
        <b/>
        <sz val="10"/>
        <rFont val="Calibri"/>
        <family val="2"/>
        <scheme val="minor"/>
      </rPr>
      <t xml:space="preserve">h)  </t>
    </r>
    <r>
      <rPr>
        <sz val="10"/>
        <rFont val="Calibri"/>
        <family val="2"/>
        <scheme val="minor"/>
      </rPr>
      <t>El  número  de  horas  en  actividades  o  funciones  docentes,  si  son  frente  a  grupo  o  están referidas  a  las  categorías  directiva  o  de  supervisión, además  de los  horarios asignados  y los lugares en que habrá de realizarse.</t>
    </r>
  </si>
  <si>
    <t>Fecha:</t>
  </si>
  <si>
    <t>SUELDO MENSUAL POR CATEGORÍA</t>
  </si>
  <si>
    <t>Nota: Este catálogo se encuentra disponible en el portal del Colegio http://transparencia.cobachbcs.edu.mx/informacion-publica-obligatoria/articulo-75/fraccion-viiib</t>
  </si>
  <si>
    <t>COLEGIO DE BACHILLERES DEL EDO. DE B. C. S.</t>
  </si>
  <si>
    <t>DIRECCIÓN GENERAL</t>
  </si>
  <si>
    <t>LIC. RAMÓN NÚÑEZ MÁRQUEZ</t>
  </si>
  <si>
    <t>Nombre y Firma del trabajador</t>
  </si>
  <si>
    <t>CLAVE PRESUPUESTAL</t>
  </si>
  <si>
    <t>EH8619</t>
  </si>
  <si>
    <t>EH8621</t>
  </si>
  <si>
    <t>EH8623</t>
  </si>
  <si>
    <t>EH8625</t>
  </si>
  <si>
    <t>EH8613</t>
  </si>
  <si>
    <t>DE TAL</t>
  </si>
  <si>
    <t>ARNOLDO</t>
  </si>
  <si>
    <t>DEPA740524SC6</t>
  </si>
  <si>
    <t xml:space="preserve">CBI </t>
  </si>
  <si>
    <t xml:space="preserve">CBII </t>
  </si>
  <si>
    <t xml:space="preserve">CBIII </t>
  </si>
  <si>
    <t xml:space="preserve">CBIV </t>
  </si>
  <si>
    <t xml:space="preserve">TCBI </t>
  </si>
  <si>
    <t>DIRECTOR DE PLANTEL "B"</t>
  </si>
  <si>
    <t>NIVEL</t>
  </si>
  <si>
    <t xml:space="preserve"> </t>
  </si>
  <si>
    <t>Partida  y Clave presupuestal</t>
  </si>
  <si>
    <t>Remuneración del puesto</t>
  </si>
  <si>
    <t>PERENGANO</t>
  </si>
  <si>
    <t>Unidad de Adscripción / Ubicación del Centro de Trabajo</t>
  </si>
  <si>
    <t>De lunes a viernes de 7:00 a 14:00.</t>
  </si>
  <si>
    <t>Se adjunta horario</t>
  </si>
  <si>
    <t>Colegio de Bachilleres del Estado de B.C.S., Dirección General</t>
  </si>
  <si>
    <t>Antonio Navarro #462 E/ Aquiles Serdán y Guillermo Prieto, Colonia Centro, La Paz B.C.S.</t>
  </si>
  <si>
    <t>DG</t>
  </si>
  <si>
    <t>Lic. Ramón Núñez Márquez</t>
  </si>
  <si>
    <t>Nuevo</t>
  </si>
  <si>
    <t>Anterior</t>
  </si>
  <si>
    <t>S13008</t>
  </si>
  <si>
    <t>S06002</t>
  </si>
  <si>
    <t>S14003</t>
  </si>
  <si>
    <t>S14201</t>
  </si>
  <si>
    <t>CAPTURISTA</t>
  </si>
  <si>
    <r>
      <t xml:space="preserve">b) De conformidad con lo dispuesto en los artículos 136 y 137 del Reglamento de la Ley Federal de Presupuesto y Responsabilidad Hacendaria, </t>
    </r>
    <r>
      <rPr>
        <b/>
        <sz val="9"/>
        <color rgb="FF000000"/>
        <rFont val="Calibri"/>
        <family val="2"/>
        <scheme val="minor"/>
      </rPr>
      <t xml:space="preserve">NO SE OTORGA LA AUTORIZACIÓN </t>
    </r>
    <r>
      <rPr>
        <sz val="9"/>
        <color rgb="FF000000"/>
        <rFont val="Calibri"/>
        <family val="2"/>
        <scheme val="minor"/>
      </rPr>
      <t>de  compatibilidad, debido a que no reúne los requisitos establecidos.</t>
    </r>
  </si>
  <si>
    <t>(*) Los contratos de honorarios únicamente deberán establecer las fechas de inicio y término del contrato, así como la(s) fecha(s) de entrega(s) parciales y/o totales de los productos o servicios correspondientes.</t>
  </si>
  <si>
    <r>
      <t xml:space="preserve">a) De conformidad con lo dispuesto en los artículos 136 y 137 del Reglamento de la Ley Federal de Presupuesto y Responsabilidad Hacendaria, se otorga la presente </t>
    </r>
    <r>
      <rPr>
        <b/>
        <sz val="10"/>
        <color rgb="FF000000"/>
        <rFont val="Calibri"/>
        <family val="2"/>
        <scheme val="minor"/>
      </rPr>
      <t>AUTORIZACIÓN</t>
    </r>
    <r>
      <rPr>
        <sz val="10"/>
        <color rgb="FF000000"/>
        <rFont val="Calibri"/>
        <family val="2"/>
        <scheme val="minor"/>
      </rPr>
      <t xml:space="preserve"> de compatibilidad a partir de la fecha de análisis, misma que será válida hasta en tanto no cambien los supuestos arriba mencionados que sirvieron de base para su otorgamiento.</t>
    </r>
  </si>
  <si>
    <t>NOMBRE Y FIRMA DEL ANÁLISTA</t>
  </si>
  <si>
    <t>NOMBRE Y FIRMA DEL RESPONSABLE DE LA INSTITUCIÓN</t>
  </si>
  <si>
    <t>SELLO DE LA INSTITUCIÓN</t>
  </si>
  <si>
    <t>FORMATO DE COMPATIBILIDAD DE EMPLEOS</t>
  </si>
  <si>
    <t>Fecha de análisis (dd/mm/aaaa):</t>
  </si>
  <si>
    <t>FIRMA DEL TRABAJADOR</t>
  </si>
  <si>
    <t xml:space="preserve">Institución: </t>
  </si>
  <si>
    <t>Instrucción. La siguiente lista debe analizarla el responsable de recursos humanos, administrador o equivalente a estos empleos en la institución.</t>
  </si>
  <si>
    <t>NOMBRE Y FIRMA DEL ANÁLISTA DEL CENTRO DE TRABAJO</t>
  </si>
  <si>
    <r>
      <rPr>
        <b/>
        <sz val="8"/>
        <color rgb="FFFFFFFF"/>
        <rFont val="Calibri"/>
        <family val="2"/>
        <scheme val="minor"/>
      </rPr>
      <t>Puesto o Contrato</t>
    </r>
  </si>
  <si>
    <r>
      <rPr>
        <b/>
        <sz val="8"/>
        <color rgb="FFFFFFFF"/>
        <rFont val="Calibri"/>
        <family val="2"/>
        <scheme val="minor"/>
      </rPr>
      <t>Código presupuestal o grupo, grado y nivel</t>
    </r>
  </si>
  <si>
    <r>
      <rPr>
        <b/>
        <sz val="8"/>
        <color rgb="FFFFFFFF"/>
        <rFont val="Calibri"/>
        <family val="2"/>
        <scheme val="minor"/>
      </rPr>
      <t>Unidad de Adscripción Ubicación del Centro de Trabajo</t>
    </r>
  </si>
  <si>
    <r>
      <rPr>
        <b/>
        <sz val="7"/>
        <color rgb="FFFFFFFF"/>
        <rFont val="Calibri"/>
        <family val="2"/>
        <scheme val="minor"/>
      </rPr>
      <t>Fecha de inicio/término</t>
    </r>
  </si>
  <si>
    <r>
      <rPr>
        <b/>
        <sz val="8"/>
        <color rgb="FFFFFFFF"/>
        <rFont val="Calibri"/>
        <family val="2"/>
        <scheme val="minor"/>
      </rPr>
      <t>Horario(*)</t>
    </r>
  </si>
  <si>
    <r>
      <rPr>
        <b/>
        <sz val="8"/>
        <color rgb="FFFFFFFF"/>
        <rFont val="Calibri"/>
        <family val="2"/>
        <scheme val="minor"/>
      </rPr>
      <t>Tipo de Nombramiento</t>
    </r>
  </si>
  <si>
    <r>
      <rPr>
        <b/>
        <sz val="8"/>
        <color rgb="FFFFFFFF"/>
        <rFont val="Calibri"/>
        <family val="2"/>
        <scheme val="minor"/>
      </rPr>
      <t>Día</t>
    </r>
  </si>
  <si>
    <r>
      <rPr>
        <b/>
        <sz val="8"/>
        <color rgb="FFFFFFFF"/>
        <rFont val="Calibri"/>
        <family val="2"/>
        <scheme val="minor"/>
      </rPr>
      <t>Mes</t>
    </r>
  </si>
  <si>
    <r>
      <rPr>
        <b/>
        <sz val="8"/>
        <color rgb="FFFFFFFF"/>
        <rFont val="Calibri"/>
        <family val="2"/>
        <scheme val="minor"/>
      </rPr>
      <t>Año</t>
    </r>
  </si>
  <si>
    <t>Primer Apellido</t>
  </si>
  <si>
    <t>Atentamente solicito se autorice la compatibilidad para desempeñar los siguientes puestos, cargos, comisiones o la prestación de servicios profesionales por honorarios, manifestando bajo protesta de decir verdad que el(los) puesto(s) que ocupo actualmente es(son):</t>
  </si>
  <si>
    <r>
      <rPr>
        <b/>
        <sz val="8"/>
        <color rgb="FFFFFFFF"/>
        <rFont val="Calibri"/>
        <family val="2"/>
        <scheme val="minor"/>
      </rPr>
      <t>Partida y Clave presupuestal</t>
    </r>
  </si>
  <si>
    <r>
      <rPr>
        <b/>
        <sz val="8"/>
        <color rgb="FFFFFFFF"/>
        <rFont val="Calibri"/>
        <family val="2"/>
        <scheme val="minor"/>
      </rPr>
      <t>Remuneración del puesto</t>
    </r>
  </si>
  <si>
    <t>NOTA: ESTE FORMATO DEBE LLENARSE POR CADA INSTITUCIÓN O EMPRESA DONDE LABORE.</t>
  </si>
  <si>
    <t>Segundo Apellido</t>
  </si>
  <si>
    <t>No laboro en otra institución.</t>
  </si>
  <si>
    <t>También laboro en:</t>
  </si>
  <si>
    <t>DD/MM/AAAA</t>
  </si>
  <si>
    <t>NOMBRE Y FIRMA DEL DIRECTOR GENERAL</t>
  </si>
  <si>
    <t>NOMBRE Y FIRMA DE RECURSOS HUMANOS</t>
  </si>
  <si>
    <t>Escriba el nombre de las empresas o instituciones donde labora.</t>
  </si>
  <si>
    <t>OTRAS INSTITUCIONES DONDE LABORO</t>
  </si>
  <si>
    <t>Sindicalizado</t>
  </si>
  <si>
    <t>Si</t>
  </si>
  <si>
    <t>Hora:</t>
  </si>
  <si>
    <t>HH:MM</t>
  </si>
  <si>
    <t>PLAZA PREJUBILATORIA</t>
  </si>
  <si>
    <t>10SMG</t>
  </si>
  <si>
    <t>No</t>
  </si>
  <si>
    <t>ASESOR</t>
  </si>
  <si>
    <t>ANALISTA ESPECIALIZADO DE LA DIRECCIÓN ADMINISTRATIVA Y DEL AREA DE FORMACIÓN Y ACTUALIZACIÓN DOCENTE DE LA DIRECCIÓN ACADÉMICA</t>
  </si>
  <si>
    <t>ADMINISTRATIVOS_DE_CONFIANZA</t>
  </si>
  <si>
    <t>ADMINISTRATIVOS_DE_BASE</t>
  </si>
  <si>
    <r>
      <rPr>
        <b/>
        <sz val="7"/>
        <color rgb="FFFFFFFF"/>
        <rFont val="Calibri"/>
        <family val="2"/>
        <scheme val="minor"/>
      </rPr>
      <t>Código presupuestal o grupo, grado y nivel</t>
    </r>
  </si>
  <si>
    <t>ADMINISTRATIVOS_DE_BASE1</t>
  </si>
  <si>
    <t>ASESOR1</t>
  </si>
  <si>
    <t>DOCENTE1</t>
  </si>
  <si>
    <t>No.</t>
  </si>
  <si>
    <t>VIGENTE A PARTIR DEL 01/01/2023</t>
  </si>
  <si>
    <t xml:space="preserve">CATÁLOGO DE PUESTOS Y TABULADOR DE SUELDOS LOCAL (VIGENTE A PARTIR DEL 01 DE FEBRERO DE 2023) </t>
  </si>
  <si>
    <t>PERSONAL SINDICALIZADO</t>
  </si>
  <si>
    <t>TABULADOR TRABAJADORES DOCENTES (7.82% 01/02/2023)</t>
  </si>
  <si>
    <t>TABULADOR TRABAJADORES ADMINISTRATIVOS DE BASE (7.82% 01/02/2023)</t>
  </si>
  <si>
    <t>PERSONAL DE CONFIANZA</t>
  </si>
  <si>
    <t>SUBJEFE (AUDITORÍA INTERNA, SERVICIOS ACADÉMICOS)</t>
  </si>
  <si>
    <t>TABULADOR TRABAJADORES ADMINISTRATIVOS DE CONFIANZA (6.0% 01/02/2023)</t>
  </si>
  <si>
    <t>SUELDO</t>
  </si>
  <si>
    <t xml:space="preserve">SUELDO </t>
  </si>
  <si>
    <t>MENSUAL</t>
  </si>
  <si>
    <t>CATEGORÍA</t>
  </si>
  <si>
    <t>"A"</t>
  </si>
  <si>
    <t>"B"</t>
  </si>
  <si>
    <t>"C"</t>
  </si>
  <si>
    <t>"D"</t>
  </si>
  <si>
    <t>TÉCNICO ESPECIALIZADO DE LA DIRECCIÓN ADMVA. Y DEL AREA DE FORMACIÓN Y ACT. DOCENTE DE LA DIRECCIÓN ACADÉMICA</t>
  </si>
  <si>
    <t xml:space="preserve">TÉCNICO </t>
  </si>
  <si>
    <t xml:space="preserve"> (VIGENTE A PARTIR DEL 01/01/2023)</t>
  </si>
  <si>
    <t>SUBJEFE (NOMINAS, SISTEMAS, SERVS. GRALES)</t>
  </si>
  <si>
    <t xml:space="preserve">TABULADOR TRABAJADORES DOCENTES (6.0% 01/02/2023) </t>
  </si>
  <si>
    <t>SELLO DE LA INSTITUCIÓN
(DIRECCIÓN GENERAL)</t>
  </si>
  <si>
    <t>Instrucción. La siguiente lista la analiza el responsable de recursos humanos de la institución.</t>
  </si>
  <si>
    <t>ADMINISTRATIVOS_NO_SINDICALIZADO</t>
  </si>
  <si>
    <t>ADMINISTRATIVOS_NO_SINDICALIZADO1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</si>
</sst>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&quot;$&quot;\ #,##0.00;\-&quot;$&quot;\ #,##0.00"/>
    <numFmt numFmtId="166" formatCode="&quot;$&quot;#,##0.00"/>
  </numFmts>
  <fonts count="141" x14ac:knownFonts="1">
    <font>
      <sz val="10"/>
      <color rgb="FF000000"/>
      <name val="Times New Roman"/>
      <charset val="204"/>
    </font>
    <font>
      <b/>
      <sz val="14"/>
      <name val="Calibri"/>
      <family val="2"/>
    </font>
    <font>
      <b/>
      <sz val="15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rgb="FFFFFFFF"/>
      <name val="Calibri"/>
      <family val="2"/>
    </font>
    <font>
      <b/>
      <sz val="7"/>
      <color rgb="FFFFFFFF"/>
      <name val="Calibri"/>
      <family val="2"/>
    </font>
    <font>
      <b/>
      <u/>
      <sz val="8"/>
      <name val="Calibri"/>
      <family val="2"/>
    </font>
    <font>
      <sz val="7"/>
      <name val="Calibri"/>
      <family val="2"/>
    </font>
    <font>
      <u/>
      <sz val="7"/>
      <name val="Calibri"/>
      <family val="2"/>
    </font>
    <font>
      <u/>
      <sz val="7"/>
      <name val="Times New Roman"/>
      <family val="1"/>
    </font>
    <font>
      <u/>
      <sz val="8"/>
      <name val="Calibri"/>
      <family val="2"/>
    </font>
    <font>
      <u/>
      <sz val="8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404447"/>
      <name val="Arial"/>
      <family val="2"/>
    </font>
    <font>
      <sz val="12"/>
      <color rgb="FF1E2022"/>
      <name val="Arial"/>
      <family val="2"/>
    </font>
    <font>
      <sz val="12"/>
      <color rgb="FF2E3034"/>
      <name val="Arial"/>
      <family val="2"/>
    </font>
    <font>
      <sz val="12"/>
      <color rgb="FF25292D"/>
      <name val="Arial"/>
      <family val="2"/>
    </font>
    <font>
      <sz val="12"/>
      <color rgb="FF252A2C"/>
      <name val="Arial"/>
      <family val="2"/>
    </font>
    <font>
      <sz val="12"/>
      <color rgb="FF23282C"/>
      <name val="Arial"/>
      <family val="2"/>
    </font>
    <font>
      <sz val="12"/>
      <color rgb="FF23282B"/>
      <name val="Arial"/>
      <family val="2"/>
    </font>
    <font>
      <sz val="12"/>
      <color rgb="FF2C2D2D"/>
      <name val="Arial"/>
      <family val="2"/>
    </font>
    <font>
      <sz val="12"/>
      <color rgb="FF27292C"/>
      <name val="Arial"/>
      <family val="2"/>
    </font>
    <font>
      <sz val="12"/>
      <color rgb="FF1C1F2A"/>
      <name val="Arial"/>
      <family val="2"/>
    </font>
    <font>
      <sz val="12"/>
      <color rgb="FF182021"/>
      <name val="Arial"/>
      <family val="2"/>
    </font>
    <font>
      <sz val="12"/>
      <color rgb="FF292C2D"/>
      <name val="Arial"/>
      <family val="2"/>
    </font>
    <font>
      <sz val="12"/>
      <color rgb="FF25282C"/>
      <name val="Arial"/>
      <family val="2"/>
    </font>
    <font>
      <sz val="12"/>
      <color rgb="FF393B3D"/>
      <name val="Arial"/>
      <family val="2"/>
    </font>
    <font>
      <sz val="12"/>
      <color rgb="FF2C2E33"/>
      <name val="Arial"/>
      <family val="2"/>
    </font>
    <font>
      <sz val="12"/>
      <color rgb="FF28292C"/>
      <name val="Arial"/>
      <family val="2"/>
    </font>
    <font>
      <sz val="12"/>
      <color rgb="FF2C2E34"/>
      <name val="Arial"/>
      <family val="2"/>
    </font>
    <font>
      <sz val="12"/>
      <color rgb="FF232528"/>
      <name val="Arial"/>
      <family val="2"/>
    </font>
    <font>
      <sz val="12"/>
      <color rgb="FF292C2C"/>
      <name val="Arial"/>
      <family val="2"/>
    </font>
    <font>
      <sz val="12"/>
      <color rgb="FF2F3135"/>
      <name val="Arial"/>
      <family val="2"/>
    </font>
    <font>
      <sz val="12"/>
      <color rgb="FF2C2E2D"/>
      <name val="Arial"/>
      <family val="2"/>
    </font>
    <font>
      <sz val="12"/>
      <color rgb="FF2E3035"/>
      <name val="Arial"/>
      <family val="2"/>
    </font>
    <font>
      <sz val="12"/>
      <color rgb="FF303437"/>
      <name val="Arial"/>
      <family val="2"/>
    </font>
    <font>
      <sz val="12"/>
      <color rgb="FF35383A"/>
      <name val="Arial"/>
      <family val="2"/>
    </font>
    <font>
      <sz val="12"/>
      <color rgb="FF37383C"/>
      <name val="Arial"/>
      <family val="2"/>
    </font>
    <font>
      <sz val="12"/>
      <color rgb="FF35363C"/>
      <name val="Arial"/>
      <family val="2"/>
    </font>
    <font>
      <sz val="12"/>
      <color rgb="FF2E3134"/>
      <name val="Arial"/>
      <family val="2"/>
    </font>
    <font>
      <sz val="12"/>
      <color rgb="FF2C3033"/>
      <name val="Arial"/>
      <family val="2"/>
    </font>
    <font>
      <sz val="12"/>
      <color rgb="FF2C2F2F"/>
      <name val="Arial"/>
      <family val="2"/>
    </font>
    <font>
      <sz val="12"/>
      <color rgb="FF282C2F"/>
      <name val="Arial"/>
      <family val="2"/>
    </font>
    <font>
      <sz val="12"/>
      <color rgb="FF2C3034"/>
      <name val="Arial"/>
      <family val="2"/>
    </font>
    <font>
      <sz val="12"/>
      <color rgb="FF2A2C33"/>
      <name val="Arial"/>
      <family val="2"/>
    </font>
    <font>
      <sz val="12"/>
      <color rgb="FF252A2E"/>
      <name val="Arial"/>
      <family val="2"/>
    </font>
    <font>
      <sz val="12"/>
      <color rgb="FF2B2F34"/>
      <name val="Arial"/>
      <family val="2"/>
    </font>
    <font>
      <sz val="11"/>
      <color rgb="FF000000"/>
      <name val="Times New Roman"/>
      <family val="1"/>
    </font>
    <font>
      <sz val="12"/>
      <name val="Calibri"/>
      <family val="2"/>
    </font>
    <font>
      <sz val="10"/>
      <color rgb="FF000000"/>
      <name val="Calibri"/>
      <family val="2"/>
      <scheme val="minor"/>
    </font>
    <font>
      <sz val="12"/>
      <color rgb="FF2F3436"/>
      <name val="Arial"/>
      <family val="2"/>
    </font>
    <font>
      <sz val="12"/>
      <color rgb="FF292C30"/>
      <name val="Arial"/>
      <family val="2"/>
    </font>
    <font>
      <sz val="12"/>
      <color rgb="FF333638"/>
      <name val="Arial"/>
      <family val="2"/>
    </font>
    <font>
      <sz val="12"/>
      <color rgb="FF2A2E35"/>
      <name val="Arial"/>
      <family val="2"/>
    </font>
    <font>
      <sz val="12"/>
      <color rgb="FF35373C"/>
      <name val="Arial"/>
      <family val="2"/>
    </font>
    <font>
      <sz val="12"/>
      <color rgb="FF2A2B2F"/>
      <name val="Arial"/>
      <family val="2"/>
    </font>
    <font>
      <sz val="12"/>
      <color rgb="FF333639"/>
      <name val="Arial"/>
      <family val="2"/>
    </font>
    <font>
      <sz val="12"/>
      <color rgb="FF34383C"/>
      <name val="Arial"/>
      <family val="2"/>
    </font>
    <font>
      <sz val="12"/>
      <color rgb="FF34383A"/>
      <name val="Arial"/>
      <family val="2"/>
    </font>
    <font>
      <sz val="12"/>
      <color rgb="FF313438"/>
      <name val="Arial"/>
      <family val="2"/>
    </font>
    <font>
      <sz val="12"/>
      <color rgb="FF242B2B"/>
      <name val="Arial"/>
      <family val="2"/>
    </font>
    <font>
      <sz val="12"/>
      <color rgb="FF303336"/>
      <name val="Arial"/>
      <family val="2"/>
    </font>
    <font>
      <sz val="12"/>
      <color rgb="FF34363A"/>
      <name val="Arial"/>
      <family val="2"/>
    </font>
    <font>
      <sz val="12"/>
      <color rgb="FF2C2C30"/>
      <name val="Arial"/>
      <family val="2"/>
    </font>
    <font>
      <sz val="12"/>
      <color rgb="FF2D3335"/>
      <name val="Arial"/>
      <family val="2"/>
    </font>
    <font>
      <sz val="12"/>
      <color rgb="FF282C2E"/>
      <name val="Arial"/>
      <family val="2"/>
    </font>
    <font>
      <sz val="12"/>
      <color rgb="FF272B2E"/>
      <name val="Arial"/>
      <family val="2"/>
    </font>
    <font>
      <sz val="12"/>
      <color rgb="FF212125"/>
      <name val="Arial"/>
      <family val="2"/>
    </font>
    <font>
      <sz val="12"/>
      <color rgb="FF25272C"/>
      <name val="Arial"/>
      <family val="2"/>
    </font>
    <font>
      <sz val="12"/>
      <color rgb="FF292D2D"/>
      <name val="Arial"/>
      <family val="2"/>
    </font>
    <font>
      <sz val="12"/>
      <color rgb="FF28292B"/>
      <name val="Arial"/>
      <family val="2"/>
    </font>
    <font>
      <sz val="12"/>
      <color rgb="FF2D3337"/>
      <name val="Arial"/>
      <family val="2"/>
    </font>
    <font>
      <sz val="12"/>
      <color rgb="FF303538"/>
      <name val="Arial"/>
      <family val="2"/>
    </font>
    <font>
      <sz val="12"/>
      <color rgb="FF25282B"/>
      <name val="Arial"/>
      <family val="2"/>
    </font>
    <font>
      <sz val="12"/>
      <color rgb="FF33383A"/>
      <name val="Arial"/>
      <family val="2"/>
    </font>
    <font>
      <sz val="12"/>
      <color rgb="FF2F3438"/>
      <name val="Arial"/>
      <family val="2"/>
    </font>
    <font>
      <sz val="12"/>
      <color rgb="FF373A3C"/>
      <name val="Arial"/>
      <family val="2"/>
    </font>
    <font>
      <sz val="12"/>
      <color rgb="FF2A2D31"/>
      <name val="Arial"/>
      <family val="2"/>
    </font>
    <font>
      <sz val="12"/>
      <color rgb="FF34383B"/>
      <name val="Arial"/>
      <family val="2"/>
    </font>
    <font>
      <sz val="12"/>
      <color rgb="FF2C2F36"/>
      <name val="Arial"/>
      <family val="2"/>
    </font>
    <font>
      <sz val="12"/>
      <color rgb="FF36393D"/>
      <name val="Arial"/>
      <family val="2"/>
    </font>
    <font>
      <sz val="12"/>
      <color rgb="FF383D40"/>
      <name val="Arial"/>
      <family val="2"/>
    </font>
    <font>
      <sz val="12"/>
      <color rgb="FF333538"/>
      <name val="Arial"/>
      <family val="2"/>
    </font>
    <font>
      <sz val="12"/>
      <color rgb="FF2C3434"/>
      <name val="Arial"/>
      <family val="2"/>
    </font>
    <font>
      <sz val="12"/>
      <color rgb="FF2B2A2C"/>
      <name val="Arial"/>
      <family val="2"/>
    </font>
    <font>
      <sz val="12"/>
      <color rgb="FF363839"/>
      <name val="Arial"/>
      <family val="2"/>
    </font>
    <font>
      <sz val="12"/>
      <color rgb="FF2D2F30"/>
      <name val="Arial"/>
      <family val="2"/>
    </font>
    <font>
      <sz val="12"/>
      <color rgb="FF303438"/>
      <name val="Arial"/>
      <family val="2"/>
    </font>
    <font>
      <sz val="12"/>
      <color rgb="FF24272B"/>
      <name val="Arial"/>
      <family val="2"/>
    </font>
    <font>
      <sz val="12"/>
      <color rgb="FF2F3636"/>
      <name val="Arial"/>
      <family val="2"/>
    </font>
    <font>
      <sz val="12"/>
      <color rgb="FF282B2E"/>
      <name val="Arial"/>
      <family val="2"/>
    </font>
    <font>
      <sz val="12"/>
      <color rgb="FF2A2D2F"/>
      <name val="Arial"/>
      <family val="2"/>
    </font>
    <font>
      <sz val="12"/>
      <color rgb="FF313436"/>
      <name val="Arial"/>
      <family val="2"/>
    </font>
    <font>
      <sz val="12"/>
      <color rgb="FF1C1E23"/>
      <name val="Arial"/>
      <family val="2"/>
    </font>
    <font>
      <sz val="12"/>
      <color rgb="FF25292C"/>
      <name val="Arial"/>
      <family val="2"/>
    </font>
    <font>
      <sz val="12"/>
      <color rgb="FF1E2124"/>
      <name val="Arial"/>
      <family val="2"/>
    </font>
    <font>
      <sz val="12"/>
      <color rgb="FF2F2F2F"/>
      <name val="Arial"/>
      <family val="2"/>
    </font>
    <font>
      <sz val="12"/>
      <color rgb="FF36393A"/>
      <name val="Arial"/>
      <family val="2"/>
    </font>
    <font>
      <sz val="12"/>
      <color rgb="FF242A2B"/>
      <name val="Arial"/>
      <family val="2"/>
    </font>
    <font>
      <sz val="12"/>
      <color rgb="FF303136"/>
      <name val="Arial"/>
      <family val="2"/>
    </font>
    <font>
      <sz val="12"/>
      <color rgb="FF38393B"/>
      <name val="Arial"/>
      <family val="2"/>
    </font>
    <font>
      <sz val="12"/>
      <color rgb="FF373B40"/>
      <name val="Arial"/>
      <family val="2"/>
    </font>
    <font>
      <sz val="12"/>
      <color rgb="FF2D3037"/>
      <name val="Arial"/>
      <family val="2"/>
    </font>
    <font>
      <sz val="10"/>
      <name val="Times New Roman"/>
      <family val="2"/>
      <charset val="204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0"/>
      <name val="Calibri"/>
      <family val="2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</font>
    <font>
      <sz val="12"/>
      <name val="Arial"/>
      <family val="2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7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name val="Calibri"/>
      <family val="2"/>
      <scheme val="minor"/>
    </font>
    <font>
      <sz val="7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A782F"/>
      </patternFill>
    </fill>
    <fill>
      <patternFill patternType="solid">
        <fgColor rgb="FFBFBFB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</fills>
  <borders count="1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dotted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/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 style="hair">
        <color theme="0" tint="-0.499984740745262"/>
      </left>
      <right/>
      <top style="thin">
        <color rgb="FF000000"/>
      </top>
      <bottom/>
      <diagonal/>
    </border>
    <border>
      <left/>
      <right style="hair">
        <color theme="0" tint="-0.499984740745262"/>
      </right>
      <top style="thin">
        <color rgb="FF000000"/>
      </top>
      <bottom/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</cellStyleXfs>
  <cellXfs count="496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wrapText="1"/>
    </xf>
    <xf numFmtId="0" fontId="18" fillId="3" borderId="11" xfId="0" applyFont="1" applyFill="1" applyBorder="1" applyAlignment="1">
      <alignment horizontal="center" wrapText="1"/>
    </xf>
    <xf numFmtId="0" fontId="18" fillId="3" borderId="12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44" fontId="23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113" fillId="0" borderId="0" xfId="0" applyFont="1" applyAlignment="1">
      <alignment horizontal="left" vertical="top"/>
    </xf>
    <xf numFmtId="0" fontId="59" fillId="0" borderId="0" xfId="3" applyFont="1" applyAlignment="1">
      <alignment horizontal="left" vertical="top"/>
    </xf>
    <xf numFmtId="0" fontId="117" fillId="0" borderId="0" xfId="3" applyFont="1" applyAlignment="1">
      <alignment horizontal="left" vertical="top"/>
    </xf>
    <xf numFmtId="0" fontId="59" fillId="0" borderId="0" xfId="3" applyFont="1" applyAlignment="1">
      <alignment horizontal="center" vertical="top"/>
    </xf>
    <xf numFmtId="0" fontId="59" fillId="0" borderId="0" xfId="3" applyFont="1" applyAlignment="1">
      <alignment horizontal="left"/>
    </xf>
    <xf numFmtId="0" fontId="121" fillId="0" borderId="0" xfId="0" applyFont="1" applyAlignment="1">
      <alignment horizontal="left" vertical="top"/>
    </xf>
    <xf numFmtId="0" fontId="27" fillId="0" borderId="37" xfId="0" applyFont="1" applyBorder="1" applyAlignment="1">
      <alignment horizontal="center" vertical="center" wrapText="1"/>
    </xf>
    <xf numFmtId="8" fontId="29" fillId="0" borderId="37" xfId="0" applyNumberFormat="1" applyFont="1" applyBorder="1" applyAlignment="1">
      <alignment vertical="center" wrapText="1"/>
    </xf>
    <xf numFmtId="0" fontId="24" fillId="0" borderId="37" xfId="0" applyFont="1" applyBorder="1" applyAlignment="1">
      <alignment horizontal="center" vertical="center" wrapText="1"/>
    </xf>
    <xf numFmtId="8" fontId="32" fillId="0" borderId="37" xfId="0" applyNumberFormat="1" applyFont="1" applyBorder="1" applyAlignment="1">
      <alignment vertical="center" wrapText="1"/>
    </xf>
    <xf numFmtId="0" fontId="43" fillId="0" borderId="37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right" vertical="center" wrapText="1"/>
    </xf>
    <xf numFmtId="8" fontId="63" fillId="0" borderId="36" xfId="0" applyNumberFormat="1" applyFont="1" applyBorder="1" applyAlignment="1">
      <alignment horizontal="right" vertical="center" wrapText="1"/>
    </xf>
    <xf numFmtId="0" fontId="22" fillId="0" borderId="30" xfId="0" applyFont="1" applyBorder="1" applyAlignment="1">
      <alignment horizontal="right" vertical="center" wrapText="1"/>
    </xf>
    <xf numFmtId="0" fontId="64" fillId="0" borderId="31" xfId="0" applyFont="1" applyBorder="1" applyAlignment="1">
      <alignment horizontal="center" vertical="center" wrapText="1"/>
    </xf>
    <xf numFmtId="8" fontId="67" fillId="0" borderId="37" xfId="0" applyNumberFormat="1" applyFont="1" applyBorder="1" applyAlignment="1">
      <alignment horizontal="right" vertical="center" wrapText="1"/>
    </xf>
    <xf numFmtId="8" fontId="68" fillId="0" borderId="37" xfId="0" applyNumberFormat="1" applyFont="1" applyBorder="1" applyAlignment="1">
      <alignment horizontal="right" vertical="center" wrapText="1"/>
    </xf>
    <xf numFmtId="8" fontId="37" fillId="0" borderId="37" xfId="0" applyNumberFormat="1" applyFont="1" applyBorder="1" applyAlignment="1">
      <alignment horizontal="right" vertical="center" wrapText="1"/>
    </xf>
    <xf numFmtId="8" fontId="69" fillId="0" borderId="32" xfId="0" applyNumberFormat="1" applyFont="1" applyBorder="1" applyAlignment="1">
      <alignment horizontal="right" vertical="center" wrapText="1"/>
    </xf>
    <xf numFmtId="0" fontId="56" fillId="0" borderId="31" xfId="0" applyFont="1" applyBorder="1" applyAlignment="1">
      <alignment horizontal="center" vertical="center" wrapText="1"/>
    </xf>
    <xf numFmtId="8" fontId="71" fillId="0" borderId="37" xfId="0" applyNumberFormat="1" applyFont="1" applyBorder="1" applyAlignment="1">
      <alignment horizontal="right" vertical="center" wrapText="1"/>
    </xf>
    <xf numFmtId="8" fontId="72" fillId="0" borderId="37" xfId="0" applyNumberFormat="1" applyFont="1" applyBorder="1" applyAlignment="1">
      <alignment horizontal="right" vertical="center" wrapText="1"/>
    </xf>
    <xf numFmtId="8" fontId="73" fillId="0" borderId="37" xfId="0" applyNumberFormat="1" applyFont="1" applyBorder="1" applyAlignment="1">
      <alignment horizontal="right" vertical="center" wrapText="1"/>
    </xf>
    <xf numFmtId="8" fontId="42" fillId="0" borderId="32" xfId="0" applyNumberFormat="1" applyFont="1" applyBorder="1" applyAlignment="1">
      <alignment horizontal="right" vertical="center" wrapText="1"/>
    </xf>
    <xf numFmtId="8" fontId="74" fillId="0" borderId="37" xfId="0" applyNumberFormat="1" applyFont="1" applyBorder="1" applyAlignment="1">
      <alignment horizontal="right" vertical="center" wrapText="1"/>
    </xf>
    <xf numFmtId="0" fontId="76" fillId="0" borderId="31" xfId="0" applyFont="1" applyBorder="1" applyAlignment="1">
      <alignment horizontal="center" vertical="center" wrapText="1"/>
    </xf>
    <xf numFmtId="8" fontId="75" fillId="0" borderId="37" xfId="0" applyNumberFormat="1" applyFont="1" applyBorder="1" applyAlignment="1">
      <alignment horizontal="right" vertical="center" wrapText="1"/>
    </xf>
    <xf numFmtId="8" fontId="77" fillId="0" borderId="37" xfId="0" applyNumberFormat="1" applyFont="1" applyBorder="1" applyAlignment="1">
      <alignment horizontal="right" vertical="center" wrapText="1"/>
    </xf>
    <xf numFmtId="8" fontId="78" fillId="0" borderId="32" xfId="0" applyNumberFormat="1" applyFont="1" applyBorder="1" applyAlignment="1">
      <alignment horizontal="right" vertical="center" wrapText="1"/>
    </xf>
    <xf numFmtId="0" fontId="79" fillId="0" borderId="31" xfId="0" applyFont="1" applyBorder="1" applyAlignment="1">
      <alignment horizontal="center" vertical="center" wrapText="1"/>
    </xf>
    <xf numFmtId="8" fontId="81" fillId="0" borderId="37" xfId="0" applyNumberFormat="1" applyFont="1" applyBorder="1" applyAlignment="1">
      <alignment horizontal="right" vertical="center" wrapText="1"/>
    </xf>
    <xf numFmtId="8" fontId="82" fillId="0" borderId="37" xfId="0" applyNumberFormat="1" applyFont="1" applyBorder="1" applyAlignment="1">
      <alignment horizontal="right" vertical="center" wrapText="1"/>
    </xf>
    <xf numFmtId="8" fontId="83" fillId="0" borderId="37" xfId="0" applyNumberFormat="1" applyFont="1" applyBorder="1" applyAlignment="1">
      <alignment horizontal="right" vertical="center" wrapText="1"/>
    </xf>
    <xf numFmtId="0" fontId="85" fillId="0" borderId="31" xfId="0" applyFont="1" applyBorder="1" applyAlignment="1">
      <alignment horizontal="center" vertical="center" wrapText="1"/>
    </xf>
    <xf numFmtId="8" fontId="46" fillId="0" borderId="37" xfId="0" applyNumberFormat="1" applyFont="1" applyBorder="1" applyAlignment="1">
      <alignment vertical="center" wrapText="1"/>
    </xf>
    <xf numFmtId="8" fontId="86" fillId="0" borderId="37" xfId="0" applyNumberFormat="1" applyFont="1" applyBorder="1" applyAlignment="1">
      <alignment horizontal="right" vertical="center" wrapText="1"/>
    </xf>
    <xf numFmtId="8" fontId="87" fillId="0" borderId="37" xfId="0" applyNumberFormat="1" applyFont="1" applyBorder="1" applyAlignment="1">
      <alignment horizontal="right" vertical="center" wrapText="1"/>
    </xf>
    <xf numFmtId="8" fontId="67" fillId="0" borderId="32" xfId="0" applyNumberFormat="1" applyFont="1" applyBorder="1" applyAlignment="1">
      <alignment horizontal="right" vertical="center" wrapText="1"/>
    </xf>
    <xf numFmtId="8" fontId="90" fillId="0" borderId="37" xfId="0" applyNumberFormat="1" applyFont="1" applyBorder="1" applyAlignment="1">
      <alignment vertical="center" wrapText="1"/>
    </xf>
    <xf numFmtId="8" fontId="91" fillId="0" borderId="37" xfId="0" applyNumberFormat="1" applyFont="1" applyBorder="1" applyAlignment="1">
      <alignment horizontal="right" vertical="center" wrapText="1"/>
    </xf>
    <xf numFmtId="8" fontId="66" fillId="0" borderId="32" xfId="0" applyNumberFormat="1" applyFont="1" applyBorder="1" applyAlignment="1">
      <alignment horizontal="right" vertical="center" wrapText="1"/>
    </xf>
    <xf numFmtId="0" fontId="93" fillId="0" borderId="31" xfId="0" applyFont="1" applyBorder="1" applyAlignment="1">
      <alignment horizontal="center" vertical="center" wrapText="1"/>
    </xf>
    <xf numFmtId="8" fontId="82" fillId="0" borderId="37" xfId="0" applyNumberFormat="1" applyFont="1" applyBorder="1" applyAlignment="1">
      <alignment vertical="center" wrapText="1"/>
    </xf>
    <xf numFmtId="8" fontId="95" fillId="0" borderId="37" xfId="0" applyNumberFormat="1" applyFont="1" applyBorder="1" applyAlignment="1">
      <alignment horizontal="right" vertical="center" wrapText="1"/>
    </xf>
    <xf numFmtId="8" fontId="96" fillId="0" borderId="37" xfId="0" applyNumberFormat="1" applyFont="1" applyBorder="1" applyAlignment="1">
      <alignment horizontal="right" vertical="center" wrapText="1"/>
    </xf>
    <xf numFmtId="8" fontId="97" fillId="0" borderId="32" xfId="0" applyNumberFormat="1" applyFont="1" applyBorder="1" applyAlignment="1">
      <alignment horizontal="right" vertical="center" wrapText="1"/>
    </xf>
    <xf numFmtId="8" fontId="99" fillId="0" borderId="37" xfId="0" applyNumberFormat="1" applyFont="1" applyBorder="1" applyAlignment="1">
      <alignment horizontal="right" vertical="center" wrapText="1"/>
    </xf>
    <xf numFmtId="8" fontId="100" fillId="0" borderId="37" xfId="0" applyNumberFormat="1" applyFont="1" applyBorder="1" applyAlignment="1">
      <alignment horizontal="right" vertical="center" wrapText="1"/>
    </xf>
    <xf numFmtId="8" fontId="101" fillId="0" borderId="32" xfId="0" applyNumberFormat="1" applyFont="1" applyBorder="1" applyAlignment="1">
      <alignment horizontal="right" vertical="center" wrapText="1"/>
    </xf>
    <xf numFmtId="8" fontId="102" fillId="0" borderId="37" xfId="0" applyNumberFormat="1" applyFont="1" applyBorder="1" applyAlignment="1">
      <alignment vertical="center" wrapText="1"/>
    </xf>
    <xf numFmtId="0" fontId="52" fillId="0" borderId="31" xfId="0" applyFont="1" applyBorder="1" applyAlignment="1">
      <alignment horizontal="center" vertical="center" wrapText="1"/>
    </xf>
    <xf numFmtId="8" fontId="53" fillId="0" borderId="37" xfId="0" applyNumberFormat="1" applyFont="1" applyBorder="1" applyAlignment="1">
      <alignment horizontal="right" vertical="center" wrapText="1"/>
    </xf>
    <xf numFmtId="8" fontId="105" fillId="0" borderId="37" xfId="0" applyNumberFormat="1" applyFont="1" applyBorder="1" applyAlignment="1">
      <alignment horizontal="right" vertical="center" wrapText="1"/>
    </xf>
    <xf numFmtId="8" fontId="87" fillId="0" borderId="32" xfId="0" applyNumberFormat="1" applyFont="1" applyBorder="1" applyAlignment="1">
      <alignment horizontal="right" vertical="center" wrapText="1"/>
    </xf>
    <xf numFmtId="0" fontId="106" fillId="0" borderId="31" xfId="0" applyFont="1" applyBorder="1" applyAlignment="1">
      <alignment horizontal="center" vertical="center" wrapText="1"/>
    </xf>
    <xf numFmtId="8" fontId="107" fillId="0" borderId="37" xfId="0" applyNumberFormat="1" applyFont="1" applyBorder="1" applyAlignment="1">
      <alignment vertical="center" wrapText="1"/>
    </xf>
    <xf numFmtId="8" fontId="62" fillId="0" borderId="37" xfId="0" applyNumberFormat="1" applyFont="1" applyBorder="1" applyAlignment="1">
      <alignment horizontal="right" vertical="center" wrapText="1"/>
    </xf>
    <xf numFmtId="8" fontId="89" fillId="0" borderId="32" xfId="0" applyNumberFormat="1" applyFont="1" applyBorder="1" applyAlignment="1">
      <alignment horizontal="right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8" fontId="28" fillId="4" borderId="37" xfId="0" applyNumberFormat="1" applyFont="1" applyFill="1" applyBorder="1" applyAlignment="1">
      <alignment vertical="center" wrapText="1"/>
    </xf>
    <xf numFmtId="0" fontId="88" fillId="4" borderId="33" xfId="0" applyFont="1" applyFill="1" applyBorder="1" applyAlignment="1">
      <alignment horizontal="center" vertical="center" wrapText="1"/>
    </xf>
    <xf numFmtId="8" fontId="110" fillId="4" borderId="38" xfId="0" applyNumberFormat="1" applyFont="1" applyFill="1" applyBorder="1" applyAlignment="1">
      <alignment vertical="center" wrapText="1"/>
    </xf>
    <xf numFmtId="8" fontId="111" fillId="4" borderId="38" xfId="0" applyNumberFormat="1" applyFont="1" applyFill="1" applyBorder="1" applyAlignment="1">
      <alignment horizontal="right" vertical="center" wrapText="1"/>
    </xf>
    <xf numFmtId="8" fontId="112" fillId="4" borderId="38" xfId="0" applyNumberFormat="1" applyFont="1" applyFill="1" applyBorder="1" applyAlignment="1">
      <alignment horizontal="right" vertical="center" wrapText="1"/>
    </xf>
    <xf numFmtId="8" fontId="92" fillId="4" borderId="34" xfId="0" applyNumberFormat="1" applyFont="1" applyFill="1" applyBorder="1" applyAlignment="1">
      <alignment horizontal="right" vertical="center" wrapText="1"/>
    </xf>
    <xf numFmtId="166" fontId="28" fillId="4" borderId="37" xfId="0" applyNumberFormat="1" applyFont="1" applyFill="1" applyBorder="1" applyAlignment="1">
      <alignment vertical="center" wrapText="1"/>
    </xf>
    <xf numFmtId="166" fontId="22" fillId="4" borderId="37" xfId="0" applyNumberFormat="1" applyFont="1" applyFill="1" applyBorder="1" applyAlignment="1">
      <alignment horizontal="right" vertical="center" wrapText="1"/>
    </xf>
    <xf numFmtId="166" fontId="28" fillId="4" borderId="37" xfId="0" applyNumberFormat="1" applyFont="1" applyFill="1" applyBorder="1" applyAlignment="1">
      <alignment horizontal="right" vertical="center" wrapText="1"/>
    </xf>
    <xf numFmtId="166" fontId="26" fillId="4" borderId="32" xfId="0" applyNumberFormat="1" applyFont="1" applyFill="1" applyBorder="1" applyAlignment="1">
      <alignment horizontal="right" vertical="center" wrapText="1"/>
    </xf>
    <xf numFmtId="0" fontId="22" fillId="4" borderId="37" xfId="0" applyFont="1" applyFill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166" fontId="22" fillId="4" borderId="37" xfId="0" applyNumberFormat="1" applyFont="1" applyFill="1" applyBorder="1" applyAlignment="1">
      <alignment vertical="center" wrapText="1"/>
    </xf>
    <xf numFmtId="8" fontId="38" fillId="0" borderId="37" xfId="0" applyNumberFormat="1" applyFont="1" applyBorder="1" applyAlignment="1">
      <alignment vertical="center" wrapText="1"/>
    </xf>
    <xf numFmtId="0" fontId="22" fillId="0" borderId="37" xfId="0" applyFont="1" applyBorder="1" applyAlignment="1">
      <alignment vertical="top" wrapText="1"/>
    </xf>
    <xf numFmtId="0" fontId="122" fillId="5" borderId="35" xfId="0" applyFont="1" applyFill="1" applyBorder="1" applyAlignment="1">
      <alignment horizontal="center" vertical="center" wrapText="1"/>
    </xf>
    <xf numFmtId="0" fontId="122" fillId="5" borderId="38" xfId="0" applyFont="1" applyFill="1" applyBorder="1" applyAlignment="1">
      <alignment horizontal="center" vertical="center" wrapText="1"/>
    </xf>
    <xf numFmtId="0" fontId="122" fillId="5" borderId="34" xfId="0" applyFont="1" applyFill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94" fillId="0" borderId="37" xfId="0" applyFont="1" applyBorder="1" applyAlignment="1">
      <alignment horizontal="center" vertical="center" wrapText="1"/>
    </xf>
    <xf numFmtId="0" fontId="98" fillId="0" borderId="37" xfId="0" applyFont="1" applyBorder="1" applyAlignment="1">
      <alignment horizontal="center" vertical="center" wrapText="1"/>
    </xf>
    <xf numFmtId="0" fontId="103" fillId="0" borderId="37" xfId="0" applyFont="1" applyBorder="1" applyAlignment="1">
      <alignment horizontal="center" vertical="center" wrapText="1"/>
    </xf>
    <xf numFmtId="0" fontId="104" fillId="0" borderId="37" xfId="0" applyFont="1" applyBorder="1" applyAlignment="1">
      <alignment horizontal="center" vertical="center" wrapText="1"/>
    </xf>
    <xf numFmtId="0" fontId="108" fillId="4" borderId="38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vertical="top" wrapText="1"/>
    </xf>
    <xf numFmtId="0" fontId="59" fillId="0" borderId="20" xfId="0" applyFont="1" applyBorder="1" applyAlignment="1">
      <alignment vertical="top" wrapText="1"/>
    </xf>
    <xf numFmtId="0" fontId="59" fillId="0" borderId="21" xfId="0" applyFont="1" applyBorder="1" applyAlignment="1">
      <alignment vertical="top" wrapText="1"/>
    </xf>
    <xf numFmtId="0" fontId="57" fillId="0" borderId="0" xfId="0" applyFont="1"/>
    <xf numFmtId="0" fontId="0" fillId="0" borderId="0" xfId="0" applyAlignment="1">
      <alignment horizontal="left"/>
    </xf>
    <xf numFmtId="0" fontId="124" fillId="0" borderId="22" xfId="0" applyFont="1" applyBorder="1" applyAlignment="1">
      <alignment vertical="top" wrapText="1"/>
    </xf>
    <xf numFmtId="0" fontId="23" fillId="0" borderId="46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3" fillId="4" borderId="47" xfId="0" applyFont="1" applyFill="1" applyBorder="1" applyAlignment="1">
      <alignment vertical="center" wrapText="1"/>
    </xf>
    <xf numFmtId="0" fontId="23" fillId="4" borderId="45" xfId="0" applyFont="1" applyFill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3" fillId="0" borderId="48" xfId="0" applyFont="1" applyBorder="1" applyAlignment="1">
      <alignment vertical="center" wrapText="1"/>
    </xf>
    <xf numFmtId="0" fontId="25" fillId="4" borderId="50" xfId="0" applyFont="1" applyFill="1" applyBorder="1" applyAlignment="1">
      <alignment vertical="center" wrapText="1"/>
    </xf>
    <xf numFmtId="0" fontId="42" fillId="0" borderId="50" xfId="0" applyFont="1" applyBorder="1" applyAlignment="1">
      <alignment vertical="center" wrapText="1"/>
    </xf>
    <xf numFmtId="0" fontId="25" fillId="0" borderId="50" xfId="0" applyFont="1" applyBorder="1" applyAlignment="1">
      <alignment vertical="center" wrapText="1"/>
    </xf>
    <xf numFmtId="0" fontId="35" fillId="0" borderId="50" xfId="0" applyFont="1" applyBorder="1" applyAlignment="1">
      <alignment vertical="center" wrapText="1"/>
    </xf>
    <xf numFmtId="0" fontId="66" fillId="0" borderId="50" xfId="0" applyFont="1" applyBorder="1" applyAlignment="1">
      <alignment vertical="center" wrapText="1"/>
    </xf>
    <xf numFmtId="0" fontId="109" fillId="4" borderId="51" xfId="0" applyFont="1" applyFill="1" applyBorder="1" applyAlignment="1">
      <alignment vertical="center" wrapText="1"/>
    </xf>
    <xf numFmtId="0" fontId="62" fillId="0" borderId="49" xfId="0" applyFont="1" applyBorder="1" applyAlignment="1">
      <alignment vertical="center" wrapText="1"/>
    </xf>
    <xf numFmtId="0" fontId="59" fillId="0" borderId="22" xfId="0" applyFont="1" applyBorder="1" applyAlignment="1">
      <alignment vertical="top" wrapText="1"/>
    </xf>
    <xf numFmtId="0" fontId="122" fillId="5" borderId="5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4" fillId="2" borderId="54" xfId="0" applyFont="1" applyFill="1" applyBorder="1" applyAlignment="1">
      <alignment horizontal="left" vertical="top" wrapText="1"/>
    </xf>
    <xf numFmtId="0" fontId="59" fillId="0" borderId="61" xfId="0" applyFont="1" applyBorder="1" applyAlignment="1">
      <alignment vertical="top" wrapText="1"/>
    </xf>
    <xf numFmtId="0" fontId="59" fillId="0" borderId="62" xfId="0" applyFont="1" applyBorder="1" applyAlignment="1">
      <alignment horizontal="center" vertical="top" wrapText="1"/>
    </xf>
    <xf numFmtId="0" fontId="59" fillId="0" borderId="62" xfId="0" applyFont="1" applyBorder="1" applyAlignment="1">
      <alignment vertical="top" wrapText="1"/>
    </xf>
    <xf numFmtId="0" fontId="59" fillId="0" borderId="64" xfId="0" applyFont="1" applyBorder="1" applyAlignment="1">
      <alignment vertical="top" wrapText="1"/>
    </xf>
    <xf numFmtId="0" fontId="59" fillId="0" borderId="59" xfId="0" applyFont="1" applyBorder="1" applyAlignment="1">
      <alignment horizontal="center" vertical="top" wrapText="1"/>
    </xf>
    <xf numFmtId="0" fontId="124" fillId="0" borderId="59" xfId="0" applyFont="1" applyBorder="1" applyAlignment="1">
      <alignment vertical="top" wrapText="1"/>
    </xf>
    <xf numFmtId="165" fontId="59" fillId="0" borderId="20" xfId="1" applyNumberFormat="1" applyFont="1" applyFill="1" applyBorder="1" applyAlignment="1">
      <alignment vertical="top" wrapText="1"/>
    </xf>
    <xf numFmtId="0" fontId="0" fillId="0" borderId="69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164" fontId="59" fillId="0" borderId="62" xfId="2" applyNumberFormat="1" applyFont="1" applyFill="1" applyBorder="1" applyAlignment="1">
      <alignment vertical="top" wrapText="1"/>
    </xf>
    <xf numFmtId="164" fontId="59" fillId="0" borderId="59" xfId="2" applyNumberFormat="1" applyFont="1" applyFill="1" applyBorder="1" applyAlignment="1">
      <alignment vertical="top" wrapText="1"/>
    </xf>
    <xf numFmtId="0" fontId="59" fillId="0" borderId="59" xfId="0" applyFont="1" applyBorder="1" applyAlignment="1">
      <alignment vertical="top" wrapText="1"/>
    </xf>
    <xf numFmtId="44" fontId="126" fillId="0" borderId="70" xfId="1" applyFont="1" applyBorder="1"/>
    <xf numFmtId="44" fontId="126" fillId="6" borderId="70" xfId="1" applyFont="1" applyFill="1" applyBorder="1"/>
    <xf numFmtId="44" fontId="22" fillId="0" borderId="70" xfId="1" applyFont="1" applyFill="1" applyBorder="1"/>
    <xf numFmtId="44" fontId="126" fillId="0" borderId="70" xfId="1" applyFont="1" applyFill="1" applyBorder="1"/>
    <xf numFmtId="44" fontId="22" fillId="0" borderId="70" xfId="1" applyFont="1" applyBorder="1"/>
    <xf numFmtId="44" fontId="126" fillId="0" borderId="70" xfId="1" applyFont="1" applyBorder="1" applyAlignment="1"/>
    <xf numFmtId="44" fontId="126" fillId="6" borderId="71" xfId="1" applyFont="1" applyFill="1" applyBorder="1"/>
    <xf numFmtId="44" fontId="126" fillId="0" borderId="71" xfId="1" applyFont="1" applyBorder="1"/>
    <xf numFmtId="44" fontId="126" fillId="6" borderId="72" xfId="1" applyFont="1" applyFill="1" applyBorder="1"/>
    <xf numFmtId="44" fontId="126" fillId="0" borderId="72" xfId="1" applyFont="1" applyBorder="1"/>
    <xf numFmtId="44" fontId="63" fillId="0" borderId="36" xfId="1" applyFont="1" applyBorder="1" applyAlignment="1">
      <alignment horizontal="right" vertical="center" wrapText="1"/>
    </xf>
    <xf numFmtId="0" fontId="82" fillId="0" borderId="50" xfId="0" applyFont="1" applyBorder="1" applyAlignment="1">
      <alignment vertical="center" wrapText="1"/>
    </xf>
    <xf numFmtId="0" fontId="59" fillId="0" borderId="0" xfId="0" applyFont="1" applyAlignment="1">
      <alignment horizontal="left" vertical="top"/>
    </xf>
    <xf numFmtId="0" fontId="115" fillId="0" borderId="0" xfId="3" applyFont="1" applyAlignment="1">
      <alignment horizontal="center" vertical="top"/>
    </xf>
    <xf numFmtId="0" fontId="115" fillId="0" borderId="0" xfId="3" applyFont="1" applyAlignment="1">
      <alignment horizontal="left" vertical="top"/>
    </xf>
    <xf numFmtId="0" fontId="59" fillId="7" borderId="0" xfId="3" applyFont="1" applyFill="1" applyAlignment="1">
      <alignment horizontal="center" vertical="top"/>
    </xf>
    <xf numFmtId="0" fontId="127" fillId="0" borderId="0" xfId="3" applyFont="1" applyAlignment="1">
      <alignment vertical="top"/>
    </xf>
    <xf numFmtId="0" fontId="59" fillId="0" borderId="0" xfId="3" applyFont="1" applyAlignment="1">
      <alignment horizontal="left" vertical="center"/>
    </xf>
    <xf numFmtId="0" fontId="59" fillId="0" borderId="0" xfId="3" applyFont="1" applyAlignment="1">
      <alignment horizontal="center" vertical="center"/>
    </xf>
    <xf numFmtId="0" fontId="59" fillId="7" borderId="0" xfId="3" applyFont="1" applyFill="1" applyAlignment="1">
      <alignment horizontal="left" vertical="center"/>
    </xf>
    <xf numFmtId="0" fontId="59" fillId="7" borderId="0" xfId="3" applyFont="1" applyFill="1" applyAlignment="1">
      <alignment horizontal="center" vertical="center"/>
    </xf>
    <xf numFmtId="0" fontId="120" fillId="0" borderId="0" xfId="3" applyFont="1" applyAlignment="1">
      <alignment horizontal="left" vertical="center"/>
    </xf>
    <xf numFmtId="0" fontId="59" fillId="0" borderId="0" xfId="3" applyFont="1" applyAlignment="1">
      <alignment vertical="center" wrapText="1"/>
    </xf>
    <xf numFmtId="0" fontId="59" fillId="0" borderId="68" xfId="3" applyFont="1" applyBorder="1" applyAlignment="1">
      <alignment horizontal="left"/>
    </xf>
    <xf numFmtId="0" fontId="115" fillId="0" borderId="0" xfId="3" applyFont="1" applyAlignment="1">
      <alignment vertical="top"/>
    </xf>
    <xf numFmtId="0" fontId="59" fillId="0" borderId="57" xfId="0" applyFont="1" applyBorder="1" applyAlignment="1">
      <alignment vertical="top" wrapText="1"/>
    </xf>
    <xf numFmtId="0" fontId="59" fillId="0" borderId="58" xfId="0" applyFont="1" applyBorder="1" applyAlignment="1">
      <alignment horizontal="center" vertical="top" wrapText="1"/>
    </xf>
    <xf numFmtId="164" fontId="59" fillId="0" borderId="58" xfId="2" applyNumberFormat="1" applyFont="1" applyFill="1" applyBorder="1" applyAlignment="1">
      <alignment vertical="top" wrapText="1"/>
    </xf>
    <xf numFmtId="0" fontId="59" fillId="0" borderId="58" xfId="0" applyFont="1" applyBorder="1" applyAlignment="1">
      <alignment vertical="top" wrapText="1"/>
    </xf>
    <xf numFmtId="0" fontId="124" fillId="0" borderId="58" xfId="0" applyFont="1" applyBorder="1" applyAlignment="1">
      <alignment vertical="top" wrapText="1"/>
    </xf>
    <xf numFmtId="0" fontId="116" fillId="0" borderId="0" xfId="3" applyFont="1" applyAlignment="1">
      <alignment vertical="top"/>
    </xf>
    <xf numFmtId="0" fontId="59" fillId="0" borderId="15" xfId="0" applyFont="1" applyBorder="1" applyAlignment="1">
      <alignment vertical="top"/>
    </xf>
    <xf numFmtId="0" fontId="124" fillId="0" borderId="0" xfId="0" applyFont="1" applyAlignment="1">
      <alignment horizontal="center" vertical="top"/>
    </xf>
    <xf numFmtId="0" fontId="124" fillId="0" borderId="15" xfId="0" applyFont="1" applyBorder="1" applyAlignment="1">
      <alignment horizontal="left" vertical="top"/>
    </xf>
    <xf numFmtId="0" fontId="124" fillId="0" borderId="0" xfId="0" applyFont="1" applyAlignment="1">
      <alignment horizontal="left" vertical="top"/>
    </xf>
    <xf numFmtId="0" fontId="124" fillId="0" borderId="0" xfId="3" applyFont="1" applyAlignment="1">
      <alignment horizontal="left" vertical="top"/>
    </xf>
    <xf numFmtId="0" fontId="124" fillId="0" borderId="0" xfId="3" applyFont="1" applyAlignment="1">
      <alignment horizontal="center" vertical="top"/>
    </xf>
    <xf numFmtId="0" fontId="117" fillId="2" borderId="1" xfId="0" applyFont="1" applyFill="1" applyBorder="1" applyAlignment="1">
      <alignment horizontal="left" vertical="top" wrapText="1"/>
    </xf>
    <xf numFmtId="0" fontId="59" fillId="7" borderId="0" xfId="0" applyFont="1" applyFill="1" applyAlignment="1">
      <alignment horizontal="left" vertical="top"/>
    </xf>
    <xf numFmtId="0" fontId="59" fillId="0" borderId="69" xfId="0" applyFont="1" applyBorder="1" applyAlignment="1">
      <alignment horizontal="left" vertical="top"/>
    </xf>
    <xf numFmtId="0" fontId="133" fillId="0" borderId="0" xfId="0" applyFont="1" applyAlignment="1">
      <alignment horizontal="left" vertical="top"/>
    </xf>
    <xf numFmtId="0" fontId="59" fillId="0" borderId="0" xfId="0" applyFont="1" applyAlignment="1">
      <alignment horizontal="right" vertical="top"/>
    </xf>
    <xf numFmtId="0" fontId="115" fillId="0" borderId="0" xfId="0" applyFont="1"/>
    <xf numFmtId="0" fontId="117" fillId="0" borderId="0" xfId="0" applyFont="1" applyAlignment="1">
      <alignment horizontal="left" vertical="top"/>
    </xf>
    <xf numFmtId="0" fontId="117" fillId="2" borderId="54" xfId="0" applyFont="1" applyFill="1" applyBorder="1" applyAlignment="1">
      <alignment horizontal="left" vertical="top" wrapText="1"/>
    </xf>
    <xf numFmtId="0" fontId="115" fillId="0" borderId="17" xfId="0" applyFont="1" applyBorder="1"/>
    <xf numFmtId="0" fontId="117" fillId="0" borderId="0" xfId="0" applyFont="1" applyAlignment="1">
      <alignment horizontal="right" vertical="center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164" fontId="59" fillId="0" borderId="0" xfId="2" applyNumberFormat="1" applyFont="1" applyFill="1" applyBorder="1" applyAlignment="1">
      <alignment vertical="top" wrapText="1"/>
    </xf>
    <xf numFmtId="0" fontId="118" fillId="0" borderId="0" xfId="0" applyFont="1" applyAlignment="1">
      <alignment horizontal="left" vertical="top"/>
    </xf>
    <xf numFmtId="0" fontId="115" fillId="0" borderId="17" xfId="0" applyFont="1" applyBorder="1" applyAlignment="1">
      <alignment horizontal="right"/>
    </xf>
    <xf numFmtId="0" fontId="59" fillId="0" borderId="81" xfId="0" applyFont="1" applyBorder="1" applyAlignment="1">
      <alignment horizontal="left" vertical="top"/>
    </xf>
    <xf numFmtId="0" fontId="59" fillId="0" borderId="82" xfId="0" applyFont="1" applyBorder="1" applyAlignment="1">
      <alignment horizontal="left" vertical="top"/>
    </xf>
    <xf numFmtId="0" fontId="133" fillId="0" borderId="0" xfId="0" applyFont="1" applyAlignment="1">
      <alignment vertical="top" wrapText="1"/>
    </xf>
    <xf numFmtId="0" fontId="138" fillId="0" borderId="0" xfId="0" applyFont="1" applyAlignment="1">
      <alignment vertical="top"/>
    </xf>
    <xf numFmtId="166" fontId="139" fillId="0" borderId="1" xfId="0" applyNumberFormat="1" applyFont="1" applyBorder="1" applyAlignment="1">
      <alignment vertical="center" wrapText="1"/>
    </xf>
    <xf numFmtId="0" fontId="106" fillId="0" borderId="83" xfId="0" applyFont="1" applyBorder="1" applyAlignment="1">
      <alignment horizontal="center" vertical="center" wrapText="1"/>
    </xf>
    <xf numFmtId="0" fontId="104" fillId="0" borderId="84" xfId="0" applyFont="1" applyBorder="1" applyAlignment="1">
      <alignment horizontal="center" vertical="center" wrapText="1"/>
    </xf>
    <xf numFmtId="0" fontId="66" fillId="0" borderId="85" xfId="0" applyFont="1" applyBorder="1" applyAlignment="1">
      <alignment vertical="center" wrapText="1"/>
    </xf>
    <xf numFmtId="8" fontId="107" fillId="0" borderId="84" xfId="0" applyNumberFormat="1" applyFont="1" applyBorder="1" applyAlignment="1">
      <alignment vertical="center" wrapText="1"/>
    </xf>
    <xf numFmtId="8" fontId="62" fillId="0" borderId="84" xfId="0" applyNumberFormat="1" applyFont="1" applyBorder="1" applyAlignment="1">
      <alignment horizontal="right" vertical="center" wrapText="1"/>
    </xf>
    <xf numFmtId="8" fontId="100" fillId="0" borderId="84" xfId="0" applyNumberFormat="1" applyFont="1" applyBorder="1" applyAlignment="1">
      <alignment horizontal="right" vertical="center" wrapText="1"/>
    </xf>
    <xf numFmtId="8" fontId="89" fillId="0" borderId="86" xfId="0" applyNumberFormat="1" applyFont="1" applyBorder="1" applyAlignment="1">
      <alignment horizontal="right" vertical="center" wrapText="1"/>
    </xf>
    <xf numFmtId="0" fontId="122" fillId="5" borderId="87" xfId="0" applyFont="1" applyFill="1" applyBorder="1" applyAlignment="1">
      <alignment horizontal="center" vertical="center" wrapText="1"/>
    </xf>
    <xf numFmtId="0" fontId="122" fillId="5" borderId="88" xfId="0" applyFont="1" applyFill="1" applyBorder="1" applyAlignment="1">
      <alignment horizontal="center" vertical="center" wrapText="1"/>
    </xf>
    <xf numFmtId="0" fontId="122" fillId="5" borderId="89" xfId="0" applyFont="1" applyFill="1" applyBorder="1" applyAlignment="1">
      <alignment vertical="top"/>
    </xf>
    <xf numFmtId="0" fontId="22" fillId="0" borderId="15" xfId="0" applyFont="1" applyBorder="1" applyAlignment="1">
      <alignment horizontal="left" vertical="top"/>
    </xf>
    <xf numFmtId="0" fontId="122" fillId="5" borderId="90" xfId="0" applyFont="1" applyFill="1" applyBorder="1" applyAlignment="1">
      <alignment horizontal="center" vertical="center" wrapText="1"/>
    </xf>
    <xf numFmtId="0" fontId="23" fillId="0" borderId="91" xfId="0" applyFont="1" applyBorder="1" applyAlignment="1">
      <alignment vertical="center" wrapText="1"/>
    </xf>
    <xf numFmtId="8" fontId="26" fillId="0" borderId="92" xfId="0" applyNumberFormat="1" applyFont="1" applyBorder="1" applyAlignment="1">
      <alignment vertical="center" wrapText="1"/>
    </xf>
    <xf numFmtId="0" fontId="23" fillId="4" borderId="93" xfId="0" applyFont="1" applyFill="1" applyBorder="1" applyAlignment="1">
      <alignment vertical="center" wrapText="1"/>
    </xf>
    <xf numFmtId="8" fontId="28" fillId="4" borderId="94" xfId="0" applyNumberFormat="1" applyFont="1" applyFill="1" applyBorder="1" applyAlignment="1">
      <alignment vertical="center" wrapText="1"/>
    </xf>
    <xf numFmtId="0" fontId="23" fillId="0" borderId="93" xfId="0" applyFont="1" applyBorder="1" applyAlignment="1">
      <alignment vertical="center" wrapText="1"/>
    </xf>
    <xf numFmtId="8" fontId="29" fillId="0" borderId="94" xfId="0" applyNumberFormat="1" applyFont="1" applyBorder="1" applyAlignment="1">
      <alignment vertical="center" wrapText="1"/>
    </xf>
    <xf numFmtId="0" fontId="23" fillId="0" borderId="95" xfId="0" applyFont="1" applyBorder="1" applyAlignment="1">
      <alignment vertical="center" wrapText="1"/>
    </xf>
    <xf numFmtId="0" fontId="23" fillId="0" borderId="96" xfId="0" applyFont="1" applyBorder="1" applyAlignment="1">
      <alignment vertical="center" wrapText="1"/>
    </xf>
    <xf numFmtId="0" fontId="23" fillId="0" borderId="97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top"/>
    </xf>
    <xf numFmtId="8" fontId="32" fillId="0" borderId="98" xfId="0" applyNumberFormat="1" applyFont="1" applyBorder="1" applyAlignment="1">
      <alignment vertical="center" wrapText="1"/>
    </xf>
    <xf numFmtId="0" fontId="122" fillId="5" borderId="89" xfId="0" applyFont="1" applyFill="1" applyBorder="1" applyAlignment="1">
      <alignment vertical="center"/>
    </xf>
    <xf numFmtId="0" fontId="122" fillId="5" borderId="99" xfId="0" applyFont="1" applyFill="1" applyBorder="1" applyAlignment="1">
      <alignment vertical="center" wrapText="1"/>
    </xf>
    <xf numFmtId="0" fontId="122" fillId="5" borderId="29" xfId="0" applyFont="1" applyFill="1" applyBorder="1" applyAlignment="1">
      <alignment horizontal="center" vertical="center" wrapText="1"/>
    </xf>
    <xf numFmtId="0" fontId="122" fillId="5" borderId="45" xfId="0" applyFont="1" applyFill="1" applyBorder="1" applyAlignment="1">
      <alignment horizontal="center" vertical="center" wrapText="1"/>
    </xf>
    <xf numFmtId="0" fontId="122" fillId="5" borderId="37" xfId="0" applyFont="1" applyFill="1" applyBorder="1" applyAlignment="1">
      <alignment horizontal="center" vertical="center"/>
    </xf>
    <xf numFmtId="0" fontId="122" fillId="5" borderId="32" xfId="0" applyFont="1" applyFill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wrapText="1"/>
    </xf>
    <xf numFmtId="0" fontId="25" fillId="0" borderId="102" xfId="0" applyFont="1" applyBorder="1" applyAlignment="1">
      <alignment vertical="center" wrapText="1"/>
    </xf>
    <xf numFmtId="0" fontId="22" fillId="0" borderId="101" xfId="0" applyFont="1" applyBorder="1" applyAlignment="1">
      <alignment vertical="center" wrapText="1"/>
    </xf>
    <xf numFmtId="8" fontId="26" fillId="0" borderId="101" xfId="0" applyNumberFormat="1" applyFont="1" applyBorder="1" applyAlignment="1">
      <alignment vertical="center" wrapText="1"/>
    </xf>
    <xf numFmtId="0" fontId="26" fillId="0" borderId="103" xfId="0" applyFont="1" applyBorder="1" applyAlignment="1">
      <alignment vertical="center" wrapText="1"/>
    </xf>
    <xf numFmtId="0" fontId="23" fillId="4" borderId="104" xfId="0" applyFont="1" applyFill="1" applyBorder="1" applyAlignment="1">
      <alignment horizontal="center" vertical="center" wrapText="1"/>
    </xf>
    <xf numFmtId="0" fontId="26" fillId="4" borderId="94" xfId="0" applyFont="1" applyFill="1" applyBorder="1" applyAlignment="1">
      <alignment vertical="center" wrapText="1"/>
    </xf>
    <xf numFmtId="0" fontId="23" fillId="0" borderId="104" xfId="0" applyFont="1" applyBorder="1" applyAlignment="1">
      <alignment horizontal="center" vertical="center" wrapText="1"/>
    </xf>
    <xf numFmtId="0" fontId="26" fillId="0" borderId="94" xfId="0" applyFont="1" applyBorder="1" applyAlignment="1">
      <alignment vertical="center" wrapText="1"/>
    </xf>
    <xf numFmtId="0" fontId="33" fillId="0" borderId="104" xfId="0" applyFont="1" applyBorder="1" applyAlignment="1">
      <alignment horizontal="center" vertical="center" wrapText="1"/>
    </xf>
    <xf numFmtId="166" fontId="26" fillId="4" borderId="94" xfId="0" applyNumberFormat="1" applyFont="1" applyFill="1" applyBorder="1" applyAlignment="1">
      <alignment vertical="center" wrapText="1"/>
    </xf>
    <xf numFmtId="0" fontId="39" fillId="0" borderId="104" xfId="0" applyFont="1" applyBorder="1" applyAlignment="1">
      <alignment horizontal="center" vertical="center" wrapText="1"/>
    </xf>
    <xf numFmtId="0" fontId="22" fillId="0" borderId="94" xfId="0" applyFont="1" applyBorder="1" applyAlignment="1">
      <alignment vertical="top" wrapText="1"/>
    </xf>
    <xf numFmtId="0" fontId="25" fillId="0" borderId="104" xfId="0" applyFont="1" applyBorder="1" applyAlignment="1">
      <alignment horizontal="center" vertical="center" wrapText="1"/>
    </xf>
    <xf numFmtId="0" fontId="22" fillId="0" borderId="94" xfId="0" applyFont="1" applyBorder="1" applyAlignment="1">
      <alignment vertical="center" wrapText="1"/>
    </xf>
    <xf numFmtId="0" fontId="23" fillId="4" borderId="105" xfId="0" applyFont="1" applyFill="1" applyBorder="1" applyAlignment="1">
      <alignment horizontal="center" vertical="center" wrapText="1"/>
    </xf>
    <xf numFmtId="0" fontId="27" fillId="4" borderId="106" xfId="0" applyFont="1" applyFill="1" applyBorder="1" applyAlignment="1">
      <alignment horizontal="center" vertical="center" wrapText="1"/>
    </xf>
    <xf numFmtId="0" fontId="25" fillId="4" borderId="107" xfId="0" applyFont="1" applyFill="1" applyBorder="1" applyAlignment="1">
      <alignment vertical="center" wrapText="1"/>
    </xf>
    <xf numFmtId="166" fontId="22" fillId="4" borderId="106" xfId="0" applyNumberFormat="1" applyFont="1" applyFill="1" applyBorder="1" applyAlignment="1">
      <alignment vertical="center" wrapText="1"/>
    </xf>
    <xf numFmtId="8" fontId="28" fillId="4" borderId="106" xfId="0" applyNumberFormat="1" applyFont="1" applyFill="1" applyBorder="1" applyAlignment="1">
      <alignment vertical="center" wrapText="1"/>
    </xf>
    <xf numFmtId="166" fontId="26" fillId="4" borderId="98" xfId="0" applyNumberFormat="1" applyFont="1" applyFill="1" applyBorder="1" applyAlignment="1">
      <alignment vertical="center" wrapText="1"/>
    </xf>
    <xf numFmtId="0" fontId="1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9" fillId="0" borderId="0" xfId="0" applyFont="1" applyAlignment="1">
      <alignment vertical="center"/>
    </xf>
    <xf numFmtId="0" fontId="139" fillId="0" borderId="1" xfId="0" applyFont="1" applyBorder="1" applyAlignment="1">
      <alignment vertical="center" wrapText="1"/>
    </xf>
    <xf numFmtId="0" fontId="58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vertical="center"/>
    </xf>
    <xf numFmtId="166" fontId="139" fillId="8" borderId="1" xfId="0" applyNumberFormat="1" applyFont="1" applyFill="1" applyBorder="1" applyAlignment="1">
      <alignment vertical="center" wrapText="1"/>
    </xf>
    <xf numFmtId="0" fontId="25" fillId="0" borderId="100" xfId="0" applyFont="1" applyBorder="1" applyAlignment="1">
      <alignment horizontal="center" vertical="center" wrapText="1"/>
    </xf>
    <xf numFmtId="0" fontId="43" fillId="0" borderId="101" xfId="0" applyFont="1" applyBorder="1" applyAlignment="1">
      <alignment horizontal="center" vertical="center" wrapText="1"/>
    </xf>
    <xf numFmtId="0" fontId="42" fillId="0" borderId="102" xfId="0" applyFont="1" applyBorder="1" applyAlignment="1">
      <alignment vertical="center" wrapText="1"/>
    </xf>
    <xf numFmtId="8" fontId="38" fillId="0" borderId="101" xfId="0" applyNumberFormat="1" applyFont="1" applyBorder="1" applyAlignment="1">
      <alignment vertical="center" wrapText="1"/>
    </xf>
    <xf numFmtId="0" fontId="22" fillId="0" borderId="103" xfId="0" applyFont="1" applyBorder="1" applyAlignment="1">
      <alignment vertical="top" wrapText="1"/>
    </xf>
    <xf numFmtId="8" fontId="38" fillId="0" borderId="94" xfId="0" applyNumberFormat="1" applyFont="1" applyBorder="1" applyAlignment="1">
      <alignment vertical="center" wrapText="1"/>
    </xf>
    <xf numFmtId="0" fontId="121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 wrapText="1"/>
    </xf>
    <xf numFmtId="0" fontId="128" fillId="0" borderId="0" xfId="0" applyFont="1" applyAlignment="1">
      <alignment horizontal="right"/>
    </xf>
    <xf numFmtId="0" fontId="138" fillId="0" borderId="15" xfId="0" applyFont="1" applyBorder="1" applyAlignment="1">
      <alignment vertical="top"/>
    </xf>
    <xf numFmtId="0" fontId="59" fillId="7" borderId="74" xfId="0" applyFont="1" applyFill="1" applyBorder="1" applyAlignment="1" applyProtection="1">
      <alignment vertical="top" wrapText="1"/>
      <protection locked="0"/>
    </xf>
    <xf numFmtId="0" fontId="124" fillId="7" borderId="75" xfId="0" applyFont="1" applyFill="1" applyBorder="1" applyAlignment="1" applyProtection="1">
      <alignment vertical="top" wrapText="1"/>
      <protection locked="0"/>
    </xf>
    <xf numFmtId="164" fontId="59" fillId="9" borderId="62" xfId="2" applyNumberFormat="1" applyFont="1" applyFill="1" applyBorder="1" applyAlignment="1" applyProtection="1">
      <alignment vertical="top" wrapText="1"/>
      <protection locked="0"/>
    </xf>
    <xf numFmtId="0" fontId="59" fillId="9" borderId="62" xfId="0" applyFont="1" applyFill="1" applyBorder="1" applyAlignment="1" applyProtection="1">
      <alignment vertical="top" wrapText="1"/>
      <protection locked="0"/>
    </xf>
    <xf numFmtId="164" fontId="59" fillId="9" borderId="59" xfId="2" applyNumberFormat="1" applyFont="1" applyFill="1" applyBorder="1" applyAlignment="1" applyProtection="1">
      <alignment vertical="top" wrapText="1"/>
      <protection locked="0"/>
    </xf>
    <xf numFmtId="0" fontId="59" fillId="9" borderId="59" xfId="0" applyFont="1" applyFill="1" applyBorder="1" applyAlignment="1" applyProtection="1">
      <alignment vertical="top" wrapText="1"/>
      <protection locked="0"/>
    </xf>
    <xf numFmtId="0" fontId="59" fillId="0" borderId="62" xfId="0" applyFont="1" applyBorder="1" applyAlignment="1" applyProtection="1">
      <alignment horizontal="center" vertical="top" wrapText="1"/>
      <protection hidden="1"/>
    </xf>
    <xf numFmtId="0" fontId="59" fillId="0" borderId="59" xfId="0" applyFont="1" applyBorder="1" applyAlignment="1" applyProtection="1">
      <alignment horizontal="center" vertical="top" wrapText="1"/>
      <protection hidden="1"/>
    </xf>
    <xf numFmtId="0" fontId="124" fillId="0" borderId="59" xfId="0" applyFont="1" applyBorder="1" applyAlignment="1" applyProtection="1">
      <alignment vertical="top" wrapText="1"/>
      <protection hidden="1"/>
    </xf>
    <xf numFmtId="0" fontId="115" fillId="0" borderId="17" xfId="0" applyFont="1" applyBorder="1" applyProtection="1">
      <protection locked="0"/>
    </xf>
    <xf numFmtId="0" fontId="124" fillId="7" borderId="62" xfId="0" applyFont="1" applyFill="1" applyBorder="1" applyAlignment="1" applyProtection="1">
      <alignment vertical="top" wrapText="1"/>
      <protection locked="0"/>
    </xf>
    <xf numFmtId="0" fontId="59" fillId="7" borderId="62" xfId="0" applyFont="1" applyFill="1" applyBorder="1" applyAlignment="1" applyProtection="1">
      <alignment vertical="top" wrapText="1" shrinkToFit="1"/>
      <protection locked="0"/>
    </xf>
    <xf numFmtId="0" fontId="59" fillId="7" borderId="68" xfId="0" applyFont="1" applyFill="1" applyBorder="1" applyAlignment="1" applyProtection="1">
      <alignment horizontal="left" vertical="top"/>
      <protection locked="0"/>
    </xf>
    <xf numFmtId="18" fontId="59" fillId="7" borderId="16" xfId="0" applyNumberFormat="1" applyFont="1" applyFill="1" applyBorder="1" applyAlignment="1" applyProtection="1">
      <alignment horizontal="center" vertical="top"/>
      <protection locked="0"/>
    </xf>
    <xf numFmtId="0" fontId="59" fillId="7" borderId="62" xfId="0" applyFont="1" applyFill="1" applyBorder="1" applyAlignment="1" applyProtection="1">
      <alignment horizontal="center" vertical="top" wrapText="1"/>
      <protection locked="0"/>
    </xf>
    <xf numFmtId="0" fontId="59" fillId="7" borderId="59" xfId="0" applyFont="1" applyFill="1" applyBorder="1" applyAlignment="1" applyProtection="1">
      <alignment horizontal="center" vertical="top" wrapText="1"/>
      <protection locked="0"/>
    </xf>
    <xf numFmtId="0" fontId="138" fillId="0" borderId="0" xfId="0" applyFont="1" applyAlignment="1">
      <alignment horizontal="center" vertical="top" wrapText="1"/>
    </xf>
    <xf numFmtId="0" fontId="117" fillId="2" borderId="53" xfId="0" applyFont="1" applyFill="1" applyBorder="1" applyAlignment="1">
      <alignment horizontal="left" vertical="center" wrapText="1"/>
    </xf>
    <xf numFmtId="0" fontId="117" fillId="2" borderId="64" xfId="0" applyFont="1" applyFill="1" applyBorder="1" applyAlignment="1">
      <alignment horizontal="left" vertical="center" wrapText="1"/>
    </xf>
    <xf numFmtId="165" fontId="59" fillId="0" borderId="62" xfId="1" applyNumberFormat="1" applyFont="1" applyFill="1" applyBorder="1" applyAlignment="1" applyProtection="1">
      <alignment horizontal="center" vertical="top" wrapText="1"/>
      <protection hidden="1"/>
    </xf>
    <xf numFmtId="165" fontId="59" fillId="0" borderId="63" xfId="1" applyNumberFormat="1" applyFont="1" applyFill="1" applyBorder="1" applyAlignment="1" applyProtection="1">
      <alignment horizontal="center" vertical="top" wrapText="1"/>
      <protection hidden="1"/>
    </xf>
    <xf numFmtId="0" fontId="59" fillId="9" borderId="59" xfId="0" applyFont="1" applyFill="1" applyBorder="1" applyAlignment="1" applyProtection="1">
      <alignment horizontal="center" vertical="top" wrapText="1"/>
      <protection locked="0"/>
    </xf>
    <xf numFmtId="0" fontId="59" fillId="9" borderId="60" xfId="0" applyFont="1" applyFill="1" applyBorder="1" applyAlignment="1" applyProtection="1">
      <alignment horizontal="center" vertical="top" wrapText="1"/>
      <protection locked="0"/>
    </xf>
    <xf numFmtId="0" fontId="59" fillId="2" borderId="55" xfId="0" applyFont="1" applyFill="1" applyBorder="1" applyAlignment="1">
      <alignment horizontal="left" vertical="top" wrapText="1"/>
    </xf>
    <xf numFmtId="0" fontId="117" fillId="2" borderId="54" xfId="0" applyFont="1" applyFill="1" applyBorder="1" applyAlignment="1">
      <alignment horizontal="center" vertical="center" wrapText="1"/>
    </xf>
    <xf numFmtId="0" fontId="117" fillId="2" borderId="58" xfId="0" applyFont="1" applyFill="1" applyBorder="1" applyAlignment="1">
      <alignment horizontal="center" vertical="center" wrapText="1"/>
    </xf>
    <xf numFmtId="0" fontId="117" fillId="2" borderId="56" xfId="0" applyFont="1" applyFill="1" applyBorder="1" applyAlignment="1">
      <alignment horizontal="center" vertical="center" wrapText="1"/>
    </xf>
    <xf numFmtId="0" fontId="117" fillId="2" borderId="59" xfId="0" applyFont="1" applyFill="1" applyBorder="1" applyAlignment="1">
      <alignment horizontal="center" vertical="center" wrapText="1"/>
    </xf>
    <xf numFmtId="0" fontId="117" fillId="2" borderId="60" xfId="0" applyFont="1" applyFill="1" applyBorder="1" applyAlignment="1">
      <alignment horizontal="center" vertical="center" wrapText="1"/>
    </xf>
    <xf numFmtId="0" fontId="138" fillId="0" borderId="59" xfId="0" applyFont="1" applyBorder="1" applyAlignment="1" applyProtection="1">
      <alignment horizontal="left" vertical="top" wrapText="1"/>
      <protection hidden="1"/>
    </xf>
    <xf numFmtId="0" fontId="59" fillId="0" borderId="80" xfId="0" applyFont="1" applyBorder="1" applyAlignment="1" applyProtection="1">
      <alignment horizontal="center" vertical="top" wrapText="1"/>
      <protection hidden="1"/>
    </xf>
    <xf numFmtId="0" fontId="59" fillId="0" borderId="74" xfId="0" applyFont="1" applyBorder="1" applyAlignment="1" applyProtection="1">
      <alignment horizontal="center" vertical="top" wrapText="1"/>
      <protection hidden="1"/>
    </xf>
    <xf numFmtId="0" fontId="124" fillId="7" borderId="62" xfId="0" applyFont="1" applyFill="1" applyBorder="1" applyAlignment="1" applyProtection="1">
      <alignment horizontal="left" vertical="top" shrinkToFit="1"/>
      <protection locked="0"/>
    </xf>
    <xf numFmtId="0" fontId="114" fillId="0" borderId="0" xfId="0" applyFont="1" applyAlignment="1">
      <alignment horizontal="center" vertical="top"/>
    </xf>
    <xf numFmtId="0" fontId="130" fillId="0" borderId="0" xfId="0" applyFont="1" applyAlignment="1">
      <alignment horizontal="center" vertical="top"/>
    </xf>
    <xf numFmtId="0" fontId="59" fillId="7" borderId="16" xfId="0" applyFont="1" applyFill="1" applyBorder="1" applyAlignment="1" applyProtection="1">
      <alignment horizontal="center" vertical="top"/>
      <protection locked="0"/>
    </xf>
    <xf numFmtId="0" fontId="133" fillId="0" borderId="0" xfId="0" applyFont="1" applyAlignment="1">
      <alignment horizontal="center" vertical="top"/>
    </xf>
    <xf numFmtId="0" fontId="137" fillId="7" borderId="16" xfId="0" applyFont="1" applyFill="1" applyBorder="1" applyAlignment="1" applyProtection="1">
      <alignment horizontal="center" vertical="top"/>
      <protection locked="0"/>
    </xf>
    <xf numFmtId="14" fontId="59" fillId="7" borderId="16" xfId="0" applyNumberFormat="1" applyFont="1" applyFill="1" applyBorder="1" applyAlignment="1" applyProtection="1">
      <alignment horizontal="center" vertical="top"/>
      <protection locked="0"/>
    </xf>
    <xf numFmtId="0" fontId="117" fillId="2" borderId="78" xfId="0" applyFont="1" applyFill="1" applyBorder="1" applyAlignment="1">
      <alignment horizontal="center" vertical="center" wrapText="1"/>
    </xf>
    <xf numFmtId="0" fontId="117" fillId="2" borderId="27" xfId="0" applyFont="1" applyFill="1" applyBorder="1" applyAlignment="1">
      <alignment horizontal="center" vertical="center" wrapText="1"/>
    </xf>
    <xf numFmtId="0" fontId="117" fillId="2" borderId="77" xfId="0" applyFont="1" applyFill="1" applyBorder="1" applyAlignment="1">
      <alignment horizontal="center" vertical="center" wrapText="1"/>
    </xf>
    <xf numFmtId="0" fontId="117" fillId="2" borderId="79" xfId="0" applyFont="1" applyFill="1" applyBorder="1" applyAlignment="1">
      <alignment horizontal="center" vertical="center" wrapText="1"/>
    </xf>
    <xf numFmtId="0" fontId="117" fillId="2" borderId="16" xfId="0" applyFont="1" applyFill="1" applyBorder="1" applyAlignment="1">
      <alignment horizontal="center" vertical="center" wrapText="1"/>
    </xf>
    <xf numFmtId="0" fontId="117" fillId="2" borderId="75" xfId="0" applyFont="1" applyFill="1" applyBorder="1" applyAlignment="1">
      <alignment horizontal="center" vertical="center" wrapText="1"/>
    </xf>
    <xf numFmtId="0" fontId="59" fillId="7" borderId="79" xfId="0" applyFont="1" applyFill="1" applyBorder="1" applyAlignment="1" applyProtection="1">
      <alignment horizontal="center" vertical="top" wrapText="1"/>
      <protection locked="0"/>
    </xf>
    <xf numFmtId="0" fontId="59" fillId="7" borderId="75" xfId="0" applyFont="1" applyFill="1" applyBorder="1" applyAlignment="1" applyProtection="1">
      <alignment horizontal="center" vertical="top" wrapText="1"/>
      <protection locked="0"/>
    </xf>
    <xf numFmtId="0" fontId="124" fillId="0" borderId="16" xfId="0" applyFont="1" applyBorder="1" applyAlignment="1">
      <alignment horizontal="center" vertical="top"/>
    </xf>
    <xf numFmtId="0" fontId="59" fillId="7" borderId="0" xfId="0" applyFont="1" applyFill="1" applyAlignment="1" applyProtection="1">
      <alignment horizontal="left" vertical="top"/>
      <protection locked="0"/>
    </xf>
    <xf numFmtId="0" fontId="120" fillId="0" borderId="0" xfId="0" applyFont="1" applyAlignment="1">
      <alignment horizontal="left" vertical="top" wrapText="1"/>
    </xf>
    <xf numFmtId="0" fontId="124" fillId="0" borderId="0" xfId="0" applyFont="1" applyAlignment="1">
      <alignment horizontal="center" vertical="top"/>
    </xf>
    <xf numFmtId="0" fontId="124" fillId="0" borderId="15" xfId="0" applyFont="1" applyBorder="1" applyAlignment="1">
      <alignment horizontal="center" vertical="top" wrapText="1"/>
    </xf>
    <xf numFmtId="0" fontId="124" fillId="0" borderId="0" xfId="0" applyFont="1" applyAlignment="1">
      <alignment horizontal="center" vertical="top" wrapText="1"/>
    </xf>
    <xf numFmtId="0" fontId="59" fillId="7" borderId="0" xfId="0" applyFont="1" applyFill="1" applyAlignment="1" applyProtection="1">
      <alignment horizontal="center" vertical="top"/>
      <protection locked="0"/>
    </xf>
    <xf numFmtId="0" fontId="133" fillId="0" borderId="15" xfId="0" applyFont="1" applyBorder="1" applyAlignment="1">
      <alignment horizontal="center" vertical="top"/>
    </xf>
    <xf numFmtId="0" fontId="59" fillId="0" borderId="15" xfId="0" applyFont="1" applyBorder="1" applyAlignment="1">
      <alignment horizontal="center" vertical="top"/>
    </xf>
    <xf numFmtId="0" fontId="124" fillId="0" borderId="16" xfId="0" applyFont="1" applyBorder="1" applyAlignment="1">
      <alignment horizontal="center"/>
    </xf>
    <xf numFmtId="0" fontId="120" fillId="2" borderId="78" xfId="0" applyFont="1" applyFill="1" applyBorder="1" applyAlignment="1">
      <alignment horizontal="center" vertical="center" wrapText="1"/>
    </xf>
    <xf numFmtId="0" fontId="120" fillId="2" borderId="77" xfId="0" applyFont="1" applyFill="1" applyBorder="1" applyAlignment="1">
      <alignment horizontal="center" vertical="center" wrapText="1"/>
    </xf>
    <xf numFmtId="0" fontId="120" fillId="2" borderId="79" xfId="0" applyFont="1" applyFill="1" applyBorder="1" applyAlignment="1">
      <alignment horizontal="center" vertical="center" wrapText="1"/>
    </xf>
    <xf numFmtId="0" fontId="120" fillId="2" borderId="75" xfId="0" applyFont="1" applyFill="1" applyBorder="1" applyAlignment="1">
      <alignment horizontal="center" vertical="center" wrapText="1"/>
    </xf>
    <xf numFmtId="0" fontId="133" fillId="0" borderId="0" xfId="0" applyFont="1" applyAlignment="1">
      <alignment horizontal="left" vertical="top" wrapText="1"/>
    </xf>
    <xf numFmtId="0" fontId="59" fillId="0" borderId="0" xfId="3" applyFont="1" applyAlignment="1">
      <alignment horizontal="left" vertical="center" wrapText="1"/>
    </xf>
    <xf numFmtId="0" fontId="59" fillId="0" borderId="0" xfId="3" applyFont="1" applyAlignment="1">
      <alignment horizontal="center" vertical="center" wrapText="1"/>
    </xf>
    <xf numFmtId="0" fontId="119" fillId="7" borderId="0" xfId="3" applyFont="1" applyFill="1" applyAlignment="1">
      <alignment horizontal="left" vertical="center" wrapText="1"/>
    </xf>
    <xf numFmtId="0" fontId="59" fillId="7" borderId="0" xfId="3" applyFont="1" applyFill="1" applyAlignment="1">
      <alignment horizontal="left" vertical="center" wrapText="1"/>
    </xf>
    <xf numFmtId="0" fontId="114" fillId="0" borderId="0" xfId="3" applyFont="1" applyAlignment="1">
      <alignment horizontal="center" vertical="top"/>
    </xf>
    <xf numFmtId="0" fontId="116" fillId="0" borderId="0" xfId="3" applyFont="1" applyAlignment="1">
      <alignment horizontal="left" vertical="top" wrapText="1"/>
    </xf>
    <xf numFmtId="0" fontId="118" fillId="0" borderId="0" xfId="3" applyFont="1" applyAlignment="1">
      <alignment horizontal="center" vertical="top"/>
    </xf>
    <xf numFmtId="0" fontId="132" fillId="0" borderId="0" xfId="3" applyFont="1" applyAlignment="1">
      <alignment horizontal="center" vertical="top"/>
    </xf>
    <xf numFmtId="0" fontId="59" fillId="7" borderId="0" xfId="3" applyFont="1" applyFill="1" applyAlignment="1">
      <alignment vertical="center" wrapText="1"/>
    </xf>
    <xf numFmtId="0" fontId="124" fillId="0" borderId="15" xfId="3" applyFont="1" applyBorder="1" applyAlignment="1">
      <alignment horizontal="center" vertical="top"/>
    </xf>
    <xf numFmtId="0" fontId="124" fillId="0" borderId="0" xfId="3" applyFont="1" applyAlignment="1">
      <alignment horizontal="center"/>
    </xf>
    <xf numFmtId="0" fontId="124" fillId="0" borderId="15" xfId="3" applyFont="1" applyBorder="1" applyAlignment="1">
      <alignment horizontal="center" vertical="top" wrapText="1"/>
    </xf>
    <xf numFmtId="0" fontId="59" fillId="0" borderId="16" xfId="3" applyFont="1" applyBorder="1" applyAlignment="1">
      <alignment horizontal="center"/>
    </xf>
    <xf numFmtId="0" fontId="59" fillId="0" borderId="0" xfId="3" applyFont="1" applyAlignment="1">
      <alignment horizontal="left" vertical="top" wrapText="1"/>
    </xf>
    <xf numFmtId="0" fontId="128" fillId="0" borderId="0" xfId="3" applyFont="1" applyAlignment="1">
      <alignment horizontal="left" vertical="top" wrapText="1"/>
    </xf>
    <xf numFmtId="0" fontId="119" fillId="0" borderId="0" xfId="3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31" fillId="0" borderId="0" xfId="0" applyFont="1" applyAlignment="1">
      <alignment horizontal="center" vertical="top"/>
    </xf>
    <xf numFmtId="0" fontId="59" fillId="0" borderId="58" xfId="0" applyFont="1" applyBorder="1" applyAlignment="1">
      <alignment horizontal="left" vertical="top" wrapText="1"/>
    </xf>
    <xf numFmtId="0" fontId="59" fillId="0" borderId="58" xfId="0" applyFont="1" applyBorder="1" applyAlignment="1">
      <alignment horizontal="center" vertical="top" wrapText="1"/>
    </xf>
    <xf numFmtId="0" fontId="59" fillId="0" borderId="59" xfId="0" applyFont="1" applyBorder="1" applyAlignment="1">
      <alignment horizontal="center" vertical="top" wrapText="1"/>
    </xf>
    <xf numFmtId="165" fontId="59" fillId="0" borderId="58" xfId="1" applyNumberFormat="1" applyFont="1" applyFill="1" applyBorder="1" applyAlignment="1">
      <alignment horizontal="center" vertical="top" wrapText="1"/>
    </xf>
    <xf numFmtId="165" fontId="59" fillId="0" borderId="73" xfId="1" applyNumberFormat="1" applyFont="1" applyFill="1" applyBorder="1" applyAlignment="1">
      <alignment horizontal="center" vertical="top" wrapText="1"/>
    </xf>
    <xf numFmtId="0" fontId="59" fillId="0" borderId="59" xfId="0" applyFont="1" applyBorder="1" applyAlignment="1">
      <alignment horizontal="left" vertical="top" wrapText="1"/>
    </xf>
    <xf numFmtId="0" fontId="59" fillId="0" borderId="60" xfId="0" applyFont="1" applyBorder="1" applyAlignment="1">
      <alignment horizontal="center" vertical="top" wrapText="1"/>
    </xf>
    <xf numFmtId="0" fontId="59" fillId="0" borderId="62" xfId="0" applyFont="1" applyBorder="1" applyAlignment="1">
      <alignment horizontal="left" vertical="top" wrapText="1"/>
    </xf>
    <xf numFmtId="0" fontId="59" fillId="0" borderId="62" xfId="0" applyFont="1" applyBorder="1" applyAlignment="1">
      <alignment horizontal="center" vertical="top" wrapText="1"/>
    </xf>
    <xf numFmtId="165" fontId="59" fillId="0" borderId="62" xfId="1" applyNumberFormat="1" applyFont="1" applyFill="1" applyBorder="1" applyAlignment="1">
      <alignment horizontal="center" vertical="top" wrapText="1"/>
    </xf>
    <xf numFmtId="165" fontId="59" fillId="0" borderId="63" xfId="1" applyNumberFormat="1" applyFont="1" applyFill="1" applyBorder="1" applyAlignment="1">
      <alignment horizontal="center" vertical="top" wrapText="1"/>
    </xf>
    <xf numFmtId="0" fontId="59" fillId="0" borderId="73" xfId="0" applyFont="1" applyBorder="1" applyAlignment="1">
      <alignment horizontal="center" vertical="top" wrapText="1"/>
    </xf>
    <xf numFmtId="0" fontId="117" fillId="2" borderId="2" xfId="0" applyFont="1" applyFill="1" applyBorder="1" applyAlignment="1">
      <alignment horizontal="left" vertical="center" wrapText="1"/>
    </xf>
    <xf numFmtId="0" fontId="117" fillId="2" borderId="3" xfId="0" applyFont="1" applyFill="1" applyBorder="1" applyAlignment="1">
      <alignment horizontal="left" vertical="center" wrapText="1"/>
    </xf>
    <xf numFmtId="0" fontId="117" fillId="2" borderId="13" xfId="0" applyFont="1" applyFill="1" applyBorder="1" applyAlignment="1">
      <alignment horizontal="center" vertical="center" wrapText="1"/>
    </xf>
    <xf numFmtId="0" fontId="117" fillId="2" borderId="0" xfId="0" applyFont="1" applyFill="1" applyAlignment="1">
      <alignment vertical="center" wrapText="1"/>
    </xf>
    <xf numFmtId="0" fontId="117" fillId="2" borderId="14" xfId="0" applyFont="1" applyFill="1" applyBorder="1" applyAlignment="1">
      <alignment vertical="center" wrapText="1"/>
    </xf>
    <xf numFmtId="0" fontId="117" fillId="2" borderId="9" xfId="0" applyFont="1" applyFill="1" applyBorder="1" applyAlignment="1">
      <alignment horizontal="center" vertical="center" wrapText="1"/>
    </xf>
    <xf numFmtId="0" fontId="117" fillId="2" borderId="16" xfId="0" applyFont="1" applyFill="1" applyBorder="1" applyAlignment="1">
      <alignment vertical="center" wrapText="1"/>
    </xf>
    <xf numFmtId="0" fontId="117" fillId="2" borderId="18" xfId="0" applyFont="1" applyFill="1" applyBorder="1" applyAlignment="1">
      <alignment vertical="center" wrapText="1"/>
    </xf>
    <xf numFmtId="0" fontId="120" fillId="2" borderId="9" xfId="0" applyFont="1" applyFill="1" applyBorder="1" applyAlignment="1">
      <alignment horizontal="left" vertical="top" wrapText="1"/>
    </xf>
    <xf numFmtId="0" fontId="120" fillId="2" borderId="17" xfId="0" applyFont="1" applyFill="1" applyBorder="1" applyAlignment="1">
      <alignment horizontal="left" vertical="top" wrapText="1"/>
    </xf>
    <xf numFmtId="0" fontId="120" fillId="2" borderId="10" xfId="0" applyFont="1" applyFill="1" applyBorder="1" applyAlignment="1">
      <alignment horizontal="left" vertical="top" wrapText="1"/>
    </xf>
    <xf numFmtId="0" fontId="117" fillId="2" borderId="0" xfId="0" applyFont="1" applyFill="1" applyAlignment="1">
      <alignment horizontal="center" vertical="center" wrapText="1"/>
    </xf>
    <xf numFmtId="0" fontId="117" fillId="2" borderId="14" xfId="0" applyFont="1" applyFill="1" applyBorder="1" applyAlignment="1">
      <alignment horizontal="center" vertical="center" wrapText="1"/>
    </xf>
    <xf numFmtId="0" fontId="117" fillId="2" borderId="17" xfId="0" applyFont="1" applyFill="1" applyBorder="1" applyAlignment="1">
      <alignment horizontal="center" vertical="center" wrapText="1"/>
    </xf>
    <xf numFmtId="0" fontId="117" fillId="2" borderId="10" xfId="0" applyFont="1" applyFill="1" applyBorder="1" applyAlignment="1">
      <alignment horizontal="center" vertical="center" wrapText="1"/>
    </xf>
    <xf numFmtId="0" fontId="136" fillId="2" borderId="13" xfId="0" applyFont="1" applyFill="1" applyBorder="1" applyAlignment="1">
      <alignment horizontal="center" vertical="center" wrapText="1"/>
    </xf>
    <xf numFmtId="0" fontId="136" fillId="2" borderId="9" xfId="0" applyFont="1" applyFill="1" applyBorder="1" applyAlignment="1">
      <alignment horizontal="center" vertical="center" wrapText="1"/>
    </xf>
    <xf numFmtId="0" fontId="117" fillId="2" borderId="76" xfId="0" applyFont="1" applyFill="1" applyBorder="1" applyAlignment="1">
      <alignment horizontal="center" vertical="center" wrapText="1"/>
    </xf>
    <xf numFmtId="0" fontId="136" fillId="2" borderId="0" xfId="0" applyFont="1" applyFill="1" applyAlignment="1">
      <alignment horizontal="center" vertical="center" wrapText="1"/>
    </xf>
    <xf numFmtId="0" fontId="136" fillId="2" borderId="14" xfId="0" applyFont="1" applyFill="1" applyBorder="1" applyAlignment="1">
      <alignment horizontal="center" vertical="center" wrapText="1"/>
    </xf>
    <xf numFmtId="0" fontId="136" fillId="2" borderId="16" xfId="0" applyFont="1" applyFill="1" applyBorder="1" applyAlignment="1">
      <alignment horizontal="center" vertical="center" wrapText="1"/>
    </xf>
    <xf numFmtId="0" fontId="136" fillId="2" borderId="18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164" fontId="59" fillId="0" borderId="20" xfId="2" applyNumberFormat="1" applyFont="1" applyFill="1" applyBorder="1" applyAlignment="1">
      <alignment horizontal="center" vertical="top" wrapText="1"/>
    </xf>
    <xf numFmtId="164" fontId="59" fillId="0" borderId="22" xfId="2" applyNumberFormat="1" applyFont="1" applyFill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0" fontId="59" fillId="0" borderId="22" xfId="0" applyFont="1" applyBorder="1" applyAlignment="1">
      <alignment horizontal="center" vertical="top" wrapText="1"/>
    </xf>
    <xf numFmtId="165" fontId="59" fillId="0" borderId="23" xfId="1" applyNumberFormat="1" applyFont="1" applyFill="1" applyBorder="1" applyAlignment="1">
      <alignment horizontal="center" vertical="top" wrapText="1"/>
    </xf>
    <xf numFmtId="165" fontId="59" fillId="0" borderId="65" xfId="1" applyNumberFormat="1" applyFont="1" applyFill="1" applyBorder="1" applyAlignment="1">
      <alignment horizontal="center" vertical="top" wrapText="1"/>
    </xf>
    <xf numFmtId="0" fontId="59" fillId="0" borderId="25" xfId="0" applyFont="1" applyBorder="1" applyAlignment="1">
      <alignment horizontal="left" vertical="top" wrapText="1"/>
    </xf>
    <xf numFmtId="0" fontId="59" fillId="0" borderId="16" xfId="0" applyFont="1" applyBorder="1" applyAlignment="1">
      <alignment horizontal="left" vertical="top" wrapText="1"/>
    </xf>
    <xf numFmtId="0" fontId="59" fillId="0" borderId="26" xfId="0" applyFont="1" applyBorder="1" applyAlignment="1">
      <alignment horizontal="left" vertical="top" wrapText="1"/>
    </xf>
    <xf numFmtId="0" fontId="59" fillId="0" borderId="66" xfId="0" applyFont="1" applyBorder="1" applyAlignment="1">
      <alignment horizontal="center" vertical="top" wrapText="1"/>
    </xf>
    <xf numFmtId="0" fontId="59" fillId="0" borderId="67" xfId="0" applyFont="1" applyBorder="1" applyAlignment="1">
      <alignment horizontal="center" vertical="top" wrapText="1"/>
    </xf>
    <xf numFmtId="0" fontId="59" fillId="0" borderId="23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25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115" fillId="0" borderId="0" xfId="0" applyFont="1" applyAlignment="1">
      <alignment horizontal="left"/>
    </xf>
    <xf numFmtId="0" fontId="124" fillId="0" borderId="15" xfId="0" applyFont="1" applyBorder="1" applyAlignment="1">
      <alignment horizontal="center" vertical="top"/>
    </xf>
    <xf numFmtId="0" fontId="59" fillId="0" borderId="24" xfId="0" applyFont="1" applyBorder="1" applyAlignment="1">
      <alignment horizontal="center" vertical="top" wrapText="1"/>
    </xf>
    <xf numFmtId="0" fontId="59" fillId="0" borderId="26" xfId="0" applyFont="1" applyBorder="1" applyAlignment="1">
      <alignment horizontal="center" vertical="top" wrapText="1"/>
    </xf>
    <xf numFmtId="0" fontId="59" fillId="7" borderId="0" xfId="3" applyFont="1" applyFill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122" fillId="5" borderId="42" xfId="0" applyFont="1" applyFill="1" applyBorder="1" applyAlignment="1">
      <alignment horizontal="center" vertical="center" wrapText="1"/>
    </xf>
    <xf numFmtId="0" fontId="122" fillId="5" borderId="43" xfId="0" applyFont="1" applyFill="1" applyBorder="1" applyAlignment="1">
      <alignment horizontal="center" vertical="center" wrapText="1"/>
    </xf>
    <xf numFmtId="0" fontId="122" fillId="5" borderId="39" xfId="0" applyFont="1" applyFill="1" applyBorder="1" applyAlignment="1">
      <alignment horizontal="center" vertical="top"/>
    </xf>
    <xf numFmtId="0" fontId="122" fillId="5" borderId="40" xfId="0" applyFont="1" applyFill="1" applyBorder="1" applyAlignment="1">
      <alignment horizontal="center" vertical="top"/>
    </xf>
    <xf numFmtId="0" fontId="122" fillId="5" borderId="4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9" fillId="0" borderId="16" xfId="0" applyFont="1" applyBorder="1" applyAlignment="1">
      <alignment horizontal="left" vertical="top"/>
    </xf>
    <xf numFmtId="0" fontId="59" fillId="0" borderId="0" xfId="0" applyFont="1" applyAlignment="1">
      <alignment horizontal="left" vertical="top"/>
    </xf>
    <xf numFmtId="0" fontId="58" fillId="0" borderId="16" xfId="0" applyFont="1" applyBorder="1" applyAlignment="1">
      <alignment horizontal="center" vertical="top"/>
    </xf>
    <xf numFmtId="0" fontId="4" fillId="2" borderId="53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4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0" fillId="2" borderId="55" xfId="0" applyFill="1" applyBorder="1" applyAlignment="1">
      <alignment horizontal="left" vertical="top" wrapText="1"/>
    </xf>
    <xf numFmtId="0" fontId="4" fillId="2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7" fillId="0" borderId="17" xfId="0" applyFont="1" applyBorder="1" applyAlignment="1">
      <alignment horizontal="left"/>
    </xf>
    <xf numFmtId="0" fontId="4" fillId="2" borderId="56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164" fontId="59" fillId="0" borderId="62" xfId="2" applyNumberFormat="1" applyFont="1" applyFill="1" applyBorder="1" applyAlignment="1">
      <alignment horizontal="center" vertical="top" wrapText="1"/>
    </xf>
    <xf numFmtId="164" fontId="59" fillId="0" borderId="59" xfId="2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25" fillId="2" borderId="13" xfId="0" applyFont="1" applyFill="1" applyBorder="1" applyAlignment="1">
      <alignment horizontal="center" vertical="center" wrapText="1"/>
    </xf>
    <xf numFmtId="0" fontId="125" fillId="2" borderId="9" xfId="0" applyFont="1" applyFill="1" applyBorder="1" applyAlignment="1">
      <alignment horizontal="center" vertical="center" wrapText="1"/>
    </xf>
    <xf numFmtId="0" fontId="125" fillId="2" borderId="27" xfId="0" applyFont="1" applyFill="1" applyBorder="1" applyAlignment="1">
      <alignment horizontal="center" vertical="center" wrapText="1"/>
    </xf>
    <xf numFmtId="0" fontId="125" fillId="2" borderId="8" xfId="0" applyFont="1" applyFill="1" applyBorder="1" applyAlignment="1">
      <alignment horizontal="center" vertical="center" wrapText="1"/>
    </xf>
    <xf numFmtId="0" fontId="125" fillId="2" borderId="16" xfId="0" applyFont="1" applyFill="1" applyBorder="1" applyAlignment="1">
      <alignment horizontal="center" vertical="center" wrapText="1"/>
    </xf>
    <xf numFmtId="0" fontId="125" fillId="2" borderId="18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top"/>
    </xf>
    <xf numFmtId="0" fontId="123" fillId="0" borderId="27" xfId="0" applyFont="1" applyBorder="1" applyAlignment="1">
      <alignment horizontal="center" vertical="top"/>
    </xf>
    <xf numFmtId="0" fontId="118" fillId="0" borderId="27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59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22" fillId="5" borderId="49" xfId="0" applyFont="1" applyFill="1" applyBorder="1" applyAlignment="1">
      <alignment horizontal="center" vertical="center"/>
    </xf>
    <xf numFmtId="0" fontId="122" fillId="5" borderId="44" xfId="0" applyFont="1" applyFill="1" applyBorder="1" applyAlignment="1">
      <alignment horizontal="center" vertical="center"/>
    </xf>
    <xf numFmtId="0" fontId="14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2" fillId="5" borderId="29" xfId="0" applyFont="1" applyFill="1" applyBorder="1" applyAlignment="1">
      <alignment horizontal="center" vertical="center" wrapText="1"/>
    </xf>
    <xf numFmtId="0" fontId="122" fillId="5" borderId="31" xfId="0" applyFont="1" applyFill="1" applyBorder="1" applyAlignment="1">
      <alignment horizontal="center" vertical="center" wrapText="1"/>
    </xf>
    <xf numFmtId="0" fontId="122" fillId="5" borderId="108" xfId="0" applyFont="1" applyFill="1" applyBorder="1" applyAlignment="1">
      <alignment horizontal="center" vertical="center"/>
    </xf>
    <xf numFmtId="0" fontId="122" fillId="5" borderId="109" xfId="0" applyFont="1" applyFill="1" applyBorder="1" applyAlignment="1">
      <alignment horizontal="center" vertical="center"/>
    </xf>
    <xf numFmtId="0" fontId="122" fillId="5" borderId="50" xfId="0" applyFont="1" applyFill="1" applyBorder="1" applyAlignment="1">
      <alignment horizontal="center" vertical="center"/>
    </xf>
    <xf numFmtId="0" fontId="122" fillId="5" borderId="45" xfId="0" applyFont="1" applyFill="1" applyBorder="1" applyAlignment="1">
      <alignment horizontal="center" vertical="center"/>
    </xf>
    <xf numFmtId="0" fontId="140" fillId="0" borderId="0" xfId="0" applyFont="1" applyAlignment="1">
      <alignment horizontal="left" vertical="center" wrapText="1"/>
    </xf>
  </cellXfs>
  <cellStyles count="4">
    <cellStyle name="Millares" xfId="2" builtinId="3"/>
    <cellStyle name="Moneda" xfId="1" builtinId="4"/>
    <cellStyle name="Normal" xfId="0" builtinId="0"/>
    <cellStyle name="Normal 2" xfId="3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view="pageBreakPreview" topLeftCell="B5" zoomScale="130" zoomScaleNormal="130" zoomScaleSheetLayoutView="130" workbookViewId="0">
      <selection activeCell="C30" sqref="C30:E30"/>
    </sheetView>
  </sheetViews>
  <sheetFormatPr baseColWidth="10" defaultColWidth="9.33203125" defaultRowHeight="12.75" x14ac:dyDescent="0.2"/>
  <cols>
    <col min="1" max="1" width="3.5" hidden="1" customWidth="1"/>
    <col min="2" max="2" width="3" customWidth="1"/>
    <col min="3" max="3" width="34.6640625" customWidth="1"/>
    <col min="4" max="4" width="7.33203125" customWidth="1"/>
    <col min="5" max="5" width="5.83203125" customWidth="1"/>
    <col min="6" max="6" width="2.5" customWidth="1"/>
    <col min="7" max="7" width="5.33203125" customWidth="1"/>
    <col min="8" max="8" width="14.83203125" customWidth="1"/>
    <col min="9" max="9" width="12" customWidth="1"/>
    <col min="10" max="10" width="5.83203125" customWidth="1"/>
    <col min="11" max="11" width="4.6640625" customWidth="1"/>
    <col min="12" max="12" width="6.83203125" customWidth="1"/>
    <col min="13" max="13" width="5" customWidth="1"/>
    <col min="14" max="14" width="4.6640625" customWidth="1"/>
    <col min="15" max="15" width="4.1640625" customWidth="1"/>
    <col min="16" max="16" width="12.5" customWidth="1"/>
    <col min="17" max="17" width="9.6640625" customWidth="1"/>
    <col min="18" max="18" width="6.6640625" customWidth="1"/>
    <col min="19" max="21" width="5.83203125" customWidth="1"/>
    <col min="22" max="22" width="18.6640625" customWidth="1"/>
  </cols>
  <sheetData>
    <row r="1" spans="2:19" s="178" customFormat="1" ht="21" customHeight="1" x14ac:dyDescent="0.2">
      <c r="C1" s="326" t="s">
        <v>101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2:19" s="178" customFormat="1" ht="31.5" customHeight="1" x14ac:dyDescent="0.2">
      <c r="C2" s="327" t="s">
        <v>281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2:19" s="178" customFormat="1" ht="16.5" customHeight="1" x14ac:dyDescent="0.2">
      <c r="C3" s="328"/>
      <c r="D3" s="328"/>
      <c r="E3" s="346"/>
      <c r="F3" s="346"/>
      <c r="G3" s="346"/>
      <c r="H3" s="346"/>
      <c r="I3" s="346"/>
      <c r="J3" s="346"/>
      <c r="K3" s="346"/>
      <c r="L3" s="346"/>
      <c r="M3" s="291" t="s">
        <v>158</v>
      </c>
      <c r="N3" s="330"/>
      <c r="O3" s="330"/>
      <c r="P3" s="330"/>
      <c r="Q3" s="207" t="s">
        <v>234</v>
      </c>
      <c r="R3" s="331"/>
      <c r="S3" s="331"/>
    </row>
    <row r="4" spans="2:19" s="178" customFormat="1" ht="12.95" customHeight="1" x14ac:dyDescent="0.2">
      <c r="C4" s="329" t="s">
        <v>296</v>
      </c>
      <c r="D4" s="329"/>
      <c r="E4" s="347" t="s">
        <v>301</v>
      </c>
      <c r="F4" s="347"/>
      <c r="G4" s="347"/>
      <c r="H4" s="347"/>
      <c r="I4" s="348" t="s">
        <v>156</v>
      </c>
      <c r="J4" s="348"/>
      <c r="K4" s="348"/>
      <c r="L4" s="348"/>
      <c r="M4" s="213"/>
      <c r="N4" s="197"/>
      <c r="O4" s="197"/>
      <c r="R4" s="223" t="s">
        <v>304</v>
      </c>
      <c r="S4" s="223"/>
    </row>
    <row r="5" spans="2:19" s="178" customFormat="1" ht="15" customHeight="1" x14ac:dyDescent="0.2">
      <c r="Q5" s="207" t="s">
        <v>311</v>
      </c>
      <c r="R5" s="306"/>
      <c r="S5" s="306"/>
    </row>
    <row r="6" spans="2:19" s="178" customFormat="1" ht="21.75" customHeight="1" x14ac:dyDescent="0.2">
      <c r="C6" s="354" t="s">
        <v>297</v>
      </c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222"/>
      <c r="R6" s="222" t="s">
        <v>312</v>
      </c>
      <c r="S6" s="222"/>
    </row>
    <row r="7" spans="2:19" s="178" customFormat="1" ht="4.5" customHeight="1" x14ac:dyDescent="0.25">
      <c r="C7" s="206"/>
      <c r="J7" s="208"/>
      <c r="K7" s="208"/>
      <c r="L7" s="208"/>
      <c r="M7" s="208"/>
      <c r="N7" s="208"/>
      <c r="O7" s="208"/>
      <c r="P7" s="208"/>
      <c r="Q7" s="208"/>
      <c r="R7" s="208"/>
      <c r="S7" s="208"/>
    </row>
    <row r="8" spans="2:19" s="178" customFormat="1" ht="15" customHeight="1" x14ac:dyDescent="0.25">
      <c r="C8" s="212" t="s">
        <v>284</v>
      </c>
      <c r="D8" s="211" t="s">
        <v>101</v>
      </c>
      <c r="E8" s="211"/>
      <c r="F8" s="211"/>
      <c r="G8" s="211"/>
      <c r="H8" s="211"/>
      <c r="I8" s="211"/>
      <c r="J8" s="211"/>
      <c r="K8" s="211"/>
      <c r="L8" s="211"/>
      <c r="M8" s="211"/>
      <c r="O8" s="219"/>
      <c r="P8" s="212" t="s">
        <v>309</v>
      </c>
      <c r="Q8" s="302" t="s">
        <v>315</v>
      </c>
      <c r="R8" s="211"/>
      <c r="S8" s="211"/>
    </row>
    <row r="9" spans="2:19" s="178" customFormat="1" ht="15.95" customHeight="1" x14ac:dyDescent="0.2">
      <c r="C9" s="310" t="s">
        <v>287</v>
      </c>
      <c r="D9" s="350" t="s">
        <v>320</v>
      </c>
      <c r="E9" s="351"/>
      <c r="F9" s="332" t="s">
        <v>289</v>
      </c>
      <c r="G9" s="333"/>
      <c r="H9" s="333"/>
      <c r="I9" s="334"/>
      <c r="J9" s="316" t="s">
        <v>290</v>
      </c>
      <c r="K9" s="316"/>
      <c r="L9" s="316"/>
      <c r="M9" s="317" t="s">
        <v>291</v>
      </c>
      <c r="N9" s="317"/>
      <c r="O9" s="317"/>
      <c r="P9" s="317" t="s">
        <v>298</v>
      </c>
      <c r="Q9" s="317" t="s">
        <v>292</v>
      </c>
      <c r="R9" s="317" t="s">
        <v>299</v>
      </c>
      <c r="S9" s="319"/>
    </row>
    <row r="10" spans="2:19" s="178" customFormat="1" ht="17.100000000000001" customHeight="1" x14ac:dyDescent="0.2">
      <c r="C10" s="311"/>
      <c r="D10" s="352"/>
      <c r="E10" s="353"/>
      <c r="F10" s="335"/>
      <c r="G10" s="336"/>
      <c r="H10" s="336"/>
      <c r="I10" s="337"/>
      <c r="J10" s="210" t="s">
        <v>293</v>
      </c>
      <c r="K10" s="210" t="s">
        <v>294</v>
      </c>
      <c r="L10" s="210" t="s">
        <v>295</v>
      </c>
      <c r="M10" s="318"/>
      <c r="N10" s="318"/>
      <c r="O10" s="318"/>
      <c r="P10" s="318"/>
      <c r="Q10" s="318"/>
      <c r="R10" s="320"/>
      <c r="S10" s="321"/>
    </row>
    <row r="11" spans="2:19" s="178" customFormat="1" x14ac:dyDescent="0.2">
      <c r="B11" s="220">
        <v>1</v>
      </c>
      <c r="C11" s="293"/>
      <c r="D11" s="323" t="str">
        <f>IF(C12="","",VLOOKUP($C12,bd!$D$2:$E$209,2,FALSE))</f>
        <v/>
      </c>
      <c r="E11" s="324"/>
      <c r="F11" s="325"/>
      <c r="G11" s="325"/>
      <c r="H11" s="325"/>
      <c r="I11" s="325"/>
      <c r="J11" s="295"/>
      <c r="K11" s="295"/>
      <c r="L11" s="296"/>
      <c r="M11" s="307"/>
      <c r="N11" s="307"/>
      <c r="O11" s="307"/>
      <c r="P11" s="299" t="str">
        <f>IF(C11="","",11301)</f>
        <v/>
      </c>
      <c r="Q11" s="303"/>
      <c r="R11" s="312" t="str">
        <f>IF(C11="","",IF(OR(C11=Datos!A$4,C11=Datos!A$5),IF(R12="","V",VLOOKUP($Q$8&amp;P12,bd!F$2:J$209,5,FALSE)*R12),VLOOKUP($Q$8&amp;P12&amp;D12,bd!F$2:J$209,5,FALSE)))</f>
        <v/>
      </c>
      <c r="S11" s="313"/>
    </row>
    <row r="12" spans="2:19" s="178" customFormat="1" ht="35.25" customHeight="1" x14ac:dyDescent="0.2">
      <c r="B12" s="221"/>
      <c r="C12" s="294"/>
      <c r="D12" s="338"/>
      <c r="E12" s="339"/>
      <c r="F12" s="322" t="str">
        <f>IF(F11="","",VLOOKUP(F11,Planteles!A$2:F$14,6,FALSE))</f>
        <v/>
      </c>
      <c r="G12" s="322"/>
      <c r="H12" s="322"/>
      <c r="I12" s="322"/>
      <c r="J12" s="297"/>
      <c r="K12" s="297"/>
      <c r="L12" s="298"/>
      <c r="M12" s="308"/>
      <c r="N12" s="308"/>
      <c r="O12" s="308"/>
      <c r="P12" s="300" t="str">
        <f>IF(C12="","",VLOOKUP($C12,bd!$D$2:$G$129,4,FALSE))</f>
        <v/>
      </c>
      <c r="Q12" s="301" t="str">
        <f>IF(AND(OR(C11=Datos!A$4,C11=Datos!A$5),R12=""),"Escribe las horas que tienes==&gt;","")</f>
        <v/>
      </c>
      <c r="R12" s="314"/>
      <c r="S12" s="315"/>
    </row>
    <row r="13" spans="2:19" s="178" customFormat="1" x14ac:dyDescent="0.2">
      <c r="B13" s="220">
        <v>2</v>
      </c>
      <c r="C13" s="293"/>
      <c r="D13" s="323" t="str">
        <f>IF(C14="","",VLOOKUP($C14,bd!$D$2:$E$209,2,FALSE))</f>
        <v/>
      </c>
      <c r="E13" s="324"/>
      <c r="F13" s="325"/>
      <c r="G13" s="325"/>
      <c r="H13" s="325"/>
      <c r="I13" s="325"/>
      <c r="J13" s="295"/>
      <c r="K13" s="295"/>
      <c r="L13" s="296"/>
      <c r="M13" s="307"/>
      <c r="N13" s="307"/>
      <c r="O13" s="307"/>
      <c r="P13" s="299" t="str">
        <f>IF(C13="","",11301)</f>
        <v/>
      </c>
      <c r="Q13" s="304"/>
      <c r="R13" s="312" t="str">
        <f>IF(C13="","",IF(OR(C13=Datos!A$4,C13=Datos!A$5),IF(R14="","V",VLOOKUP($Q$8&amp;P14,bd!F$2:J$209,5,FALSE)*R14),VLOOKUP($Q$8&amp;P14&amp;D14,bd!F$2:J$209,5,FALSE)))</f>
        <v/>
      </c>
      <c r="S13" s="313"/>
    </row>
    <row r="14" spans="2:19" s="178" customFormat="1" ht="35.25" customHeight="1" x14ac:dyDescent="0.2">
      <c r="B14" s="221"/>
      <c r="C14" s="294"/>
      <c r="D14" s="338"/>
      <c r="E14" s="339"/>
      <c r="F14" s="322" t="str">
        <f>IF(F13="","",VLOOKUP(F13,Planteles!A$2:F$14,6,FALSE))</f>
        <v/>
      </c>
      <c r="G14" s="322"/>
      <c r="H14" s="322"/>
      <c r="I14" s="322"/>
      <c r="J14" s="297"/>
      <c r="K14" s="297"/>
      <c r="L14" s="298"/>
      <c r="M14" s="308"/>
      <c r="N14" s="308"/>
      <c r="O14" s="308"/>
      <c r="P14" s="300" t="str">
        <f>IF(C14="","",VLOOKUP($C14,bd!$D$2:$G$129,4,FALSE))</f>
        <v/>
      </c>
      <c r="Q14" s="301" t="str">
        <f>IF(AND(OR(C13=Datos!A$4,C13=Datos!A$5),R14=""),"Escribe las horas que tienes==&gt;","")</f>
        <v/>
      </c>
      <c r="R14" s="314"/>
      <c r="S14" s="315"/>
    </row>
    <row r="15" spans="2:19" s="178" customFormat="1" x14ac:dyDescent="0.2">
      <c r="B15" s="220">
        <v>3</v>
      </c>
      <c r="C15" s="293"/>
      <c r="D15" s="323" t="str">
        <f>IF(C16="","",VLOOKUP($C16,bd!$D$2:$E$209,2,FALSE))</f>
        <v/>
      </c>
      <c r="E15" s="324"/>
      <c r="F15" s="325"/>
      <c r="G15" s="325"/>
      <c r="H15" s="325"/>
      <c r="I15" s="325"/>
      <c r="J15" s="295"/>
      <c r="K15" s="295"/>
      <c r="L15" s="296"/>
      <c r="M15" s="307"/>
      <c r="N15" s="307"/>
      <c r="O15" s="307"/>
      <c r="P15" s="299" t="str">
        <f>IF(C15="","",11301)</f>
        <v/>
      </c>
      <c r="Q15" s="304"/>
      <c r="R15" s="312" t="str">
        <f>IF(C15="","",IF(OR(C15=Datos!A$4,C15=Datos!A$5),IF(R16="","V",VLOOKUP($Q$8&amp;P16,bd!F$2:J$209,5,FALSE)*R16),VLOOKUP($Q$8&amp;P16&amp;D16,bd!F$2:J$209,5,FALSE)))</f>
        <v/>
      </c>
      <c r="S15" s="313"/>
    </row>
    <row r="16" spans="2:19" s="178" customFormat="1" ht="35.25" customHeight="1" x14ac:dyDescent="0.2">
      <c r="B16" s="221"/>
      <c r="C16" s="294"/>
      <c r="D16" s="338"/>
      <c r="E16" s="339"/>
      <c r="F16" s="322" t="str">
        <f>IF(F15="","",VLOOKUP(F15,Planteles!A$2:F$14,6,FALSE))</f>
        <v/>
      </c>
      <c r="G16" s="322"/>
      <c r="H16" s="322"/>
      <c r="I16" s="322"/>
      <c r="J16" s="297"/>
      <c r="K16" s="297"/>
      <c r="L16" s="298"/>
      <c r="M16" s="308"/>
      <c r="N16" s="308"/>
      <c r="O16" s="308"/>
      <c r="P16" s="300" t="str">
        <f>IF(C16="","",VLOOKUP($C16,bd!$D$2:$G$129,4,FALSE))</f>
        <v/>
      </c>
      <c r="Q16" s="301" t="str">
        <f>IF(AND(OR(C15=Datos!A$4,C15=Datos!A$5),R16=""),"Escribe las horas que tienes==&gt;","")</f>
        <v/>
      </c>
      <c r="R16" s="314"/>
      <c r="S16" s="315"/>
    </row>
    <row r="17" spans="2:19" s="178" customFormat="1" x14ac:dyDescent="0.2">
      <c r="B17" s="220">
        <v>4</v>
      </c>
      <c r="C17" s="293"/>
      <c r="D17" s="323" t="str">
        <f>IF(C18="","",VLOOKUP($C18,bd!$D$2:$E$209,2,FALSE))</f>
        <v/>
      </c>
      <c r="E17" s="324"/>
      <c r="F17" s="325"/>
      <c r="G17" s="325"/>
      <c r="H17" s="325"/>
      <c r="I17" s="325"/>
      <c r="J17" s="295"/>
      <c r="K17" s="295"/>
      <c r="L17" s="296"/>
      <c r="M17" s="307"/>
      <c r="N17" s="307"/>
      <c r="O17" s="307"/>
      <c r="P17" s="299" t="str">
        <f>IF(C17="","",11301)</f>
        <v/>
      </c>
      <c r="Q17" s="304"/>
      <c r="R17" s="312" t="str">
        <f>IF(C17="","",IF(OR(C17=Datos!A$4,C17=Datos!A$5),IF(R18="","V",VLOOKUP($Q$8&amp;P18,bd!F$2:J$209,5,FALSE)*R18),VLOOKUP($Q$8&amp;P18&amp;D18,bd!F$2:J$209,5,FALSE)))</f>
        <v/>
      </c>
      <c r="S17" s="313"/>
    </row>
    <row r="18" spans="2:19" s="178" customFormat="1" ht="35.25" customHeight="1" x14ac:dyDescent="0.2">
      <c r="B18" s="221"/>
      <c r="C18" s="294"/>
      <c r="D18" s="338"/>
      <c r="E18" s="339"/>
      <c r="F18" s="322" t="str">
        <f>IF(F17="","",VLOOKUP(F17,Planteles!A$2:F$14,6,FALSE))</f>
        <v/>
      </c>
      <c r="G18" s="322"/>
      <c r="H18" s="322"/>
      <c r="I18" s="322"/>
      <c r="J18" s="297"/>
      <c r="K18" s="297"/>
      <c r="L18" s="298"/>
      <c r="M18" s="308"/>
      <c r="N18" s="308"/>
      <c r="O18" s="308"/>
      <c r="P18" s="300" t="str">
        <f>IF(C18="","",VLOOKUP($C18,bd!$D$2:$G$129,4,FALSE))</f>
        <v/>
      </c>
      <c r="Q18" s="301" t="str">
        <f>IF(AND(OR(C17=Datos!A$4,C17=Datos!A$5),R18=""),"Escribe las horas que tienes==&gt;","")</f>
        <v/>
      </c>
      <c r="R18" s="314"/>
      <c r="S18" s="315"/>
    </row>
    <row r="19" spans="2:19" s="178" customFormat="1" x14ac:dyDescent="0.2">
      <c r="B19" s="220">
        <v>5</v>
      </c>
      <c r="C19" s="293"/>
      <c r="D19" s="323" t="str">
        <f>IF(C20="","",VLOOKUP($C20,bd!$D$2:$E$209,2,FALSE))</f>
        <v/>
      </c>
      <c r="E19" s="324"/>
      <c r="F19" s="325"/>
      <c r="G19" s="325"/>
      <c r="H19" s="325"/>
      <c r="I19" s="325"/>
      <c r="J19" s="295"/>
      <c r="K19" s="295"/>
      <c r="L19" s="296"/>
      <c r="M19" s="307"/>
      <c r="N19" s="307"/>
      <c r="O19" s="307"/>
      <c r="P19" s="299" t="str">
        <f>IF(C19="","",11301)</f>
        <v/>
      </c>
      <c r="Q19" s="304"/>
      <c r="R19" s="312" t="str">
        <f>IF(C19="","",IF(OR(C19=Datos!A$4,C19=Datos!A$5),IF(R20="","V",VLOOKUP($Q$8&amp;P20,bd!F$2:J$209,5,FALSE)*R20),VLOOKUP($Q$8&amp;P20&amp;D20,bd!F$2:J$209,5,FALSE)))</f>
        <v/>
      </c>
      <c r="S19" s="313"/>
    </row>
    <row r="20" spans="2:19" s="178" customFormat="1" ht="35.25" customHeight="1" x14ac:dyDescent="0.2">
      <c r="B20" s="221"/>
      <c r="C20" s="294"/>
      <c r="D20" s="338"/>
      <c r="E20" s="339"/>
      <c r="F20" s="322" t="str">
        <f>IF(F19="","",VLOOKUP(F19,Planteles!A$2:F$14,6,FALSE))</f>
        <v/>
      </c>
      <c r="G20" s="322"/>
      <c r="H20" s="322"/>
      <c r="I20" s="322"/>
      <c r="J20" s="297"/>
      <c r="K20" s="297"/>
      <c r="L20" s="298"/>
      <c r="M20" s="308"/>
      <c r="N20" s="308"/>
      <c r="O20" s="308"/>
      <c r="P20" s="300" t="str">
        <f>IF(C20="","",VLOOKUP($C20,bd!$D$2:$G$129,4,FALSE))</f>
        <v/>
      </c>
      <c r="Q20" s="301" t="str">
        <f>IF(AND(OR(C19=Datos!A$4,C19=Datos!A$5),R20=""),"Escribe las horas que tienes==&gt;","")</f>
        <v/>
      </c>
      <c r="R20" s="314"/>
      <c r="S20" s="315"/>
    </row>
    <row r="21" spans="2:19" s="178" customFormat="1" ht="12.75" customHeight="1" x14ac:dyDescent="0.2">
      <c r="C21" s="342" t="s">
        <v>276</v>
      </c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</row>
    <row r="22" spans="2:19" s="178" customFormat="1" ht="8.25" customHeight="1" thickBot="1" x14ac:dyDescent="0.25"/>
    <row r="23" spans="2:19" s="178" customFormat="1" ht="13.5" thickBot="1" x14ac:dyDescent="0.25">
      <c r="B23" s="305"/>
      <c r="C23" s="178" t="s">
        <v>302</v>
      </c>
    </row>
    <row r="24" spans="2:19" s="178" customFormat="1" ht="5.25" customHeight="1" thickBot="1" x14ac:dyDescent="0.25"/>
    <row r="25" spans="2:19" s="178" customFormat="1" ht="13.5" thickBot="1" x14ac:dyDescent="0.25">
      <c r="B25" s="305"/>
      <c r="C25" s="178" t="s">
        <v>303</v>
      </c>
      <c r="D25" s="341" t="s">
        <v>307</v>
      </c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</row>
    <row r="26" spans="2:19" s="178" customFormat="1" x14ac:dyDescent="0.2"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</row>
    <row r="27" spans="2:19" s="178" customFormat="1" x14ac:dyDescent="0.2"/>
    <row r="28" spans="2:19" s="178" customFormat="1" x14ac:dyDescent="0.2"/>
    <row r="29" spans="2:19" s="178" customFormat="1" x14ac:dyDescent="0.2"/>
    <row r="30" spans="2:19" s="200" customFormat="1" ht="11.25" x14ac:dyDescent="0.2">
      <c r="C30" s="349" t="str">
        <f>I3&amp;" "&amp;C3&amp;" "&amp;E3</f>
        <v xml:space="preserve">  </v>
      </c>
      <c r="D30" s="349"/>
      <c r="E30" s="349"/>
      <c r="G30" s="340"/>
      <c r="H30" s="340"/>
      <c r="I30" s="340"/>
      <c r="J30" s="340"/>
      <c r="L30" s="343" t="s">
        <v>239</v>
      </c>
      <c r="M30" s="343"/>
      <c r="N30" s="343"/>
      <c r="O30" s="343"/>
      <c r="P30" s="343"/>
    </row>
    <row r="31" spans="2:19" s="200" customFormat="1" ht="21.75" customHeight="1" x14ac:dyDescent="0.2">
      <c r="C31" s="347" t="s">
        <v>283</v>
      </c>
      <c r="D31" s="347"/>
      <c r="E31" s="347"/>
      <c r="G31" s="292" t="s">
        <v>286</v>
      </c>
      <c r="H31" s="199"/>
      <c r="I31" s="199"/>
      <c r="J31" s="199"/>
      <c r="L31" s="344" t="s">
        <v>305</v>
      </c>
      <c r="M31" s="344"/>
      <c r="N31" s="344"/>
      <c r="O31" s="344"/>
      <c r="P31" s="344"/>
      <c r="Q31" s="309" t="s">
        <v>346</v>
      </c>
      <c r="R31" s="309"/>
      <c r="S31" s="309"/>
    </row>
    <row r="32" spans="2:19" s="178" customFormat="1" x14ac:dyDescent="0.2">
      <c r="L32" s="345"/>
      <c r="M32" s="345"/>
      <c r="N32" s="345"/>
      <c r="O32" s="345"/>
      <c r="P32" s="345"/>
    </row>
    <row r="33" spans="3:3" s="178" customFormat="1" ht="11.1" customHeight="1" x14ac:dyDescent="0.2">
      <c r="C33" s="209"/>
    </row>
  </sheetData>
  <mergeCells count="63">
    <mergeCell ref="L31:P32"/>
    <mergeCell ref="E3:H3"/>
    <mergeCell ref="E4:H4"/>
    <mergeCell ref="I3:L3"/>
    <mergeCell ref="I4:L4"/>
    <mergeCell ref="C30:E30"/>
    <mergeCell ref="C31:E31"/>
    <mergeCell ref="D9:E10"/>
    <mergeCell ref="D11:E11"/>
    <mergeCell ref="D12:E12"/>
    <mergeCell ref="D13:E13"/>
    <mergeCell ref="D14:E14"/>
    <mergeCell ref="D15:E15"/>
    <mergeCell ref="D16:E16"/>
    <mergeCell ref="D18:E18"/>
    <mergeCell ref="C6:P6"/>
    <mergeCell ref="D19:E19"/>
    <mergeCell ref="D20:E20"/>
    <mergeCell ref="F17:I17"/>
    <mergeCell ref="G30:J30"/>
    <mergeCell ref="F15:I15"/>
    <mergeCell ref="D25:S26"/>
    <mergeCell ref="C21:S21"/>
    <mergeCell ref="L30:P30"/>
    <mergeCell ref="M19:O20"/>
    <mergeCell ref="F20:I20"/>
    <mergeCell ref="F9:I10"/>
    <mergeCell ref="R16:S16"/>
    <mergeCell ref="F11:I11"/>
    <mergeCell ref="F12:I12"/>
    <mergeCell ref="F19:I19"/>
    <mergeCell ref="R11:S11"/>
    <mergeCell ref="R12:S12"/>
    <mergeCell ref="M17:O18"/>
    <mergeCell ref="R17:S17"/>
    <mergeCell ref="F18:I18"/>
    <mergeCell ref="R18:S18"/>
    <mergeCell ref="R14:S14"/>
    <mergeCell ref="F14:I14"/>
    <mergeCell ref="M13:O14"/>
    <mergeCell ref="R13:S13"/>
    <mergeCell ref="C1:S1"/>
    <mergeCell ref="C2:S2"/>
    <mergeCell ref="C3:D3"/>
    <mergeCell ref="C4:D4"/>
    <mergeCell ref="N3:P3"/>
    <mergeCell ref="R3:S3"/>
    <mergeCell ref="R5:S5"/>
    <mergeCell ref="M11:O12"/>
    <mergeCell ref="Q31:S31"/>
    <mergeCell ref="C9:C10"/>
    <mergeCell ref="R19:S19"/>
    <mergeCell ref="R20:S20"/>
    <mergeCell ref="J9:L9"/>
    <mergeCell ref="M9:O10"/>
    <mergeCell ref="R9:S10"/>
    <mergeCell ref="Q9:Q10"/>
    <mergeCell ref="P9:P10"/>
    <mergeCell ref="M15:O16"/>
    <mergeCell ref="R15:S15"/>
    <mergeCell ref="F16:I16"/>
    <mergeCell ref="D17:E17"/>
    <mergeCell ref="F13:I13"/>
  </mergeCells>
  <conditionalFormatting sqref="C12 C14 C16 C18 C20">
    <cfRule type="expression" dxfId="7" priority="4">
      <formula>IF(AND(LEN($C11)&gt;0,LEN($C12)=0),1,0)</formula>
    </cfRule>
  </conditionalFormatting>
  <conditionalFormatting sqref="D11:E11 D13:E13 D15:E15 D17:E17 D19:E19">
    <cfRule type="expression" dxfId="6" priority="1">
      <formula>IF(AND(LEN($C11)&gt;0,LEN($D11)=0),1,0)</formula>
    </cfRule>
  </conditionalFormatting>
  <conditionalFormatting sqref="F11 F13 F15 F17 F19">
    <cfRule type="expression" dxfId="5" priority="8">
      <formula>IF(AND(LEN($C11)&gt;0,LEN($F11)=0),1,0)</formula>
    </cfRule>
  </conditionalFormatting>
  <conditionalFormatting sqref="M11:O20">
    <cfRule type="expression" dxfId="4" priority="9">
      <formula>IF(AND(LEN($C11)&gt;0,LEN($M11)=0),1,0)</formula>
    </cfRule>
  </conditionalFormatting>
  <conditionalFormatting sqref="Q8">
    <cfRule type="cellIs" dxfId="3" priority="11" operator="equal">
      <formula>"ELEGIR"</formula>
    </cfRule>
  </conditionalFormatting>
  <conditionalFormatting sqref="Q11 Q13 Q15 Q17 Q19">
    <cfRule type="expression" dxfId="2" priority="3">
      <formula>IF(AND(LEN($C11)&gt;0,LEN($Q11)=0),1,0)</formula>
    </cfRule>
  </conditionalFormatting>
  <conditionalFormatting sqref="R12:S12 R14:S14 R16:S16 R18:S18 R20:S20">
    <cfRule type="expression" dxfId="1" priority="10">
      <formula>IF(OR($C11="DOCENTE",$C11="ASESOR"),IF(LEN($R12)&gt;0,0,1),IF(LEN($R12)=0,0,1))</formula>
    </cfRule>
  </conditionalFormatting>
  <dataValidations count="8">
    <dataValidation type="list" allowBlank="1" showInputMessage="1" showErrorMessage="1" sqref="Q8">
      <formula1>"ELEGIR,Si,No"</formula1>
    </dataValidation>
    <dataValidation type="list" allowBlank="1" showInputMessage="1" showErrorMessage="1" sqref="C11 C19 C15 C17 C13">
      <formula1>INDIRECT($Q$8)</formula1>
    </dataValidation>
    <dataValidation type="list" allowBlank="1" showInputMessage="1" showErrorMessage="1" sqref="C12">
      <formula1>INDIRECT($C$11)</formula1>
    </dataValidation>
    <dataValidation type="list" allowBlank="1" showInputMessage="1" showErrorMessage="1" sqref="C14">
      <formula1>INDIRECT($C$13)</formula1>
    </dataValidation>
    <dataValidation type="list" allowBlank="1" showInputMessage="1" showErrorMessage="1" sqref="C16">
      <formula1>INDIRECT($C$15)</formula1>
    </dataValidation>
    <dataValidation type="list" allowBlank="1" showInputMessage="1" showErrorMessage="1" sqref="C18">
      <formula1>INDIRECT($C$17)</formula1>
    </dataValidation>
    <dataValidation type="list" allowBlank="1" showInputMessage="1" showErrorMessage="1" sqref="C20">
      <formula1>INDIRECT($C$19)</formula1>
    </dataValidation>
    <dataValidation type="list" allowBlank="1" showInputMessage="1" showErrorMessage="1" sqref="Q11 Q17 Q15 Q13 Q19">
      <formula1>INDIRECT($C11&amp;1)</formula1>
    </dataValidation>
  </dataValidations>
  <pageMargins left="0.3" right="0.35" top="0.43307086614173229" bottom="0.39370078740157483" header="0.11811023622047245" footer="0.11811023622047245"/>
  <pageSetup scale="95" orientation="landscape" r:id="rId1"/>
  <headerFooter>
    <oddHeader>&amp;L&amp;G</oddHeader>
    <oddFooter>&amp;LImpreso: &amp;D, &amp;T&amp;RPágina ___ de ___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Planteles!$A$2:$A$14</xm:f>
          </x14:formula1>
          <xm:sqref>F11:I11 F17:I17 F15:I15 F13:I13 F19:I19</xm:sqref>
        </x14:dataValidation>
        <x14:dataValidation type="list" allowBlank="1" showInputMessage="1" showErrorMessage="1">
          <x14:formula1>
            <xm:f>IF(VLOOKUP($C12,bd!D2:H209,5,FALSE)=0,"",Datos!$A$7:$A$10)</xm:f>
          </x14:formula1>
          <xm:sqref>D12:E12 D20:E20 D18:E18 D16:E16 D14:E14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workbookViewId="0">
      <selection activeCell="B12" sqref="B12"/>
    </sheetView>
  </sheetViews>
  <sheetFormatPr baseColWidth="10" defaultRowHeight="12.75" x14ac:dyDescent="0.2"/>
  <cols>
    <col min="1" max="1" width="39.83203125" customWidth="1"/>
    <col min="2" max="2" width="30.6640625" customWidth="1"/>
    <col min="3" max="3" width="33.1640625" customWidth="1"/>
    <col min="4" max="4" width="37.5" bestFit="1" customWidth="1"/>
    <col min="5" max="5" width="14" customWidth="1"/>
    <col min="7" max="7" width="13" bestFit="1" customWidth="1"/>
  </cols>
  <sheetData>
    <row r="1" spans="1:7" x14ac:dyDescent="0.2">
      <c r="A1" s="152" t="s">
        <v>315</v>
      </c>
      <c r="B1" s="152" t="s">
        <v>310</v>
      </c>
      <c r="C1" s="152" t="s">
        <v>319</v>
      </c>
      <c r="D1" s="152" t="s">
        <v>348</v>
      </c>
      <c r="E1" s="152" t="s">
        <v>316</v>
      </c>
      <c r="F1" t="s">
        <v>161</v>
      </c>
      <c r="G1">
        <f>Cobach1!C12</f>
        <v>0</v>
      </c>
    </row>
    <row r="2" spans="1:7" ht="15" x14ac:dyDescent="0.2">
      <c r="A2" s="152" t="s">
        <v>348</v>
      </c>
      <c r="B2" s="152" t="s">
        <v>319</v>
      </c>
      <c r="C2" t="s">
        <v>177</v>
      </c>
      <c r="D2" t="s">
        <v>177</v>
      </c>
      <c r="E2" s="14" t="s">
        <v>250</v>
      </c>
      <c r="F2" s="14" t="s">
        <v>250</v>
      </c>
    </row>
    <row r="3" spans="1:7" ht="15" x14ac:dyDescent="0.2">
      <c r="A3" s="152" t="s">
        <v>316</v>
      </c>
      <c r="B3" s="152" t="s">
        <v>316</v>
      </c>
      <c r="C3" t="s">
        <v>317</v>
      </c>
      <c r="D3" t="s">
        <v>317</v>
      </c>
      <c r="E3" s="14" t="s">
        <v>251</v>
      </c>
      <c r="F3" s="14" t="s">
        <v>251</v>
      </c>
    </row>
    <row r="4" spans="1:7" ht="15" x14ac:dyDescent="0.2">
      <c r="A4" t="s">
        <v>161</v>
      </c>
      <c r="B4" t="s">
        <v>161</v>
      </c>
      <c r="C4" t="s">
        <v>188</v>
      </c>
      <c r="D4" t="s">
        <v>113</v>
      </c>
      <c r="E4" s="14" t="s">
        <v>252</v>
      </c>
      <c r="F4" s="14" t="s">
        <v>252</v>
      </c>
    </row>
    <row r="5" spans="1:7" ht="15" x14ac:dyDescent="0.2">
      <c r="C5" t="s">
        <v>274</v>
      </c>
      <c r="D5" t="s">
        <v>188</v>
      </c>
      <c r="E5" s="14" t="s">
        <v>253</v>
      </c>
      <c r="F5" s="14" t="s">
        <v>253</v>
      </c>
    </row>
    <row r="6" spans="1:7" ht="15" x14ac:dyDescent="0.2">
      <c r="C6" t="s">
        <v>191</v>
      </c>
      <c r="D6" t="s">
        <v>274</v>
      </c>
      <c r="E6" s="142" t="s">
        <v>254</v>
      </c>
      <c r="F6" s="142" t="s">
        <v>254</v>
      </c>
    </row>
    <row r="7" spans="1:7" x14ac:dyDescent="0.2">
      <c r="C7" t="s">
        <v>179</v>
      </c>
      <c r="D7" t="s">
        <v>191</v>
      </c>
    </row>
    <row r="8" spans="1:7" x14ac:dyDescent="0.2">
      <c r="C8" t="s">
        <v>170</v>
      </c>
      <c r="D8" t="s">
        <v>122</v>
      </c>
    </row>
    <row r="9" spans="1:7" x14ac:dyDescent="0.2">
      <c r="C9" t="s">
        <v>171</v>
      </c>
      <c r="D9" t="s">
        <v>121</v>
      </c>
    </row>
    <row r="10" spans="1:7" x14ac:dyDescent="0.2">
      <c r="C10" t="s">
        <v>192</v>
      </c>
      <c r="D10" t="s">
        <v>132</v>
      </c>
    </row>
    <row r="11" spans="1:7" x14ac:dyDescent="0.2">
      <c r="C11" t="s">
        <v>144</v>
      </c>
      <c r="D11" t="s">
        <v>255</v>
      </c>
    </row>
    <row r="12" spans="1:7" ht="15" x14ac:dyDescent="0.2">
      <c r="C12" t="s">
        <v>180</v>
      </c>
      <c r="D12" t="s">
        <v>147</v>
      </c>
    </row>
    <row r="13" spans="1:7" x14ac:dyDescent="0.2">
      <c r="C13" t="s">
        <v>313</v>
      </c>
      <c r="D13" t="s">
        <v>120</v>
      </c>
    </row>
    <row r="14" spans="1:7" x14ac:dyDescent="0.2">
      <c r="C14" t="s">
        <v>175</v>
      </c>
      <c r="D14" t="s">
        <v>179</v>
      </c>
    </row>
    <row r="15" spans="1:7" x14ac:dyDescent="0.2">
      <c r="C15" t="s">
        <v>173</v>
      </c>
      <c r="D15" t="s">
        <v>170</v>
      </c>
    </row>
    <row r="16" spans="1:7" x14ac:dyDescent="0.2">
      <c r="C16" t="s">
        <v>183</v>
      </c>
      <c r="D16" t="s">
        <v>171</v>
      </c>
    </row>
    <row r="17" spans="1:4" x14ac:dyDescent="0.2">
      <c r="C17" t="s">
        <v>186</v>
      </c>
      <c r="D17" t="s">
        <v>192</v>
      </c>
    </row>
    <row r="18" spans="1:4" x14ac:dyDescent="0.2">
      <c r="C18" t="s">
        <v>190</v>
      </c>
      <c r="D18" t="s">
        <v>114</v>
      </c>
    </row>
    <row r="19" spans="1:4" x14ac:dyDescent="0.2">
      <c r="C19" t="s">
        <v>168</v>
      </c>
      <c r="D19" t="s">
        <v>110</v>
      </c>
    </row>
    <row r="20" spans="1:4" x14ac:dyDescent="0.2">
      <c r="C20" t="s">
        <v>112</v>
      </c>
      <c r="D20" t="s">
        <v>119</v>
      </c>
    </row>
    <row r="21" spans="1:4" x14ac:dyDescent="0.2">
      <c r="C21" t="s">
        <v>111</v>
      </c>
      <c r="D21" t="s">
        <v>144</v>
      </c>
    </row>
    <row r="22" spans="1:4" x14ac:dyDescent="0.2">
      <c r="C22" t="s">
        <v>197</v>
      </c>
      <c r="D22" t="s">
        <v>180</v>
      </c>
    </row>
    <row r="23" spans="1:4" x14ac:dyDescent="0.2">
      <c r="C23" t="s">
        <v>178</v>
      </c>
      <c r="D23" t="s">
        <v>313</v>
      </c>
    </row>
    <row r="24" spans="1:4" x14ac:dyDescent="0.2">
      <c r="C24" t="s">
        <v>193</v>
      </c>
      <c r="D24" t="s">
        <v>175</v>
      </c>
    </row>
    <row r="25" spans="1:4" x14ac:dyDescent="0.2">
      <c r="D25" t="s">
        <v>173</v>
      </c>
    </row>
    <row r="26" spans="1:4" x14ac:dyDescent="0.2">
      <c r="D26" t="s">
        <v>183</v>
      </c>
    </row>
    <row r="27" spans="1:4" x14ac:dyDescent="0.2">
      <c r="A27" s="152" t="s">
        <v>321</v>
      </c>
      <c r="B27" s="152" t="s">
        <v>349</v>
      </c>
      <c r="D27" t="s">
        <v>186</v>
      </c>
    </row>
    <row r="28" spans="1:4" x14ac:dyDescent="0.2">
      <c r="A28" t="s">
        <v>162</v>
      </c>
      <c r="B28" t="s">
        <v>166</v>
      </c>
      <c r="D28" t="s">
        <v>190</v>
      </c>
    </row>
    <row r="29" spans="1:4" x14ac:dyDescent="0.2">
      <c r="A29" t="s">
        <v>166</v>
      </c>
      <c r="B29" t="s">
        <v>164</v>
      </c>
      <c r="D29" t="s">
        <v>125</v>
      </c>
    </row>
    <row r="30" spans="1:4" x14ac:dyDescent="0.2">
      <c r="A30" t="s">
        <v>164</v>
      </c>
      <c r="B30" t="s">
        <v>165</v>
      </c>
      <c r="D30" t="s">
        <v>133</v>
      </c>
    </row>
    <row r="31" spans="1:4" x14ac:dyDescent="0.2">
      <c r="A31" t="s">
        <v>165</v>
      </c>
      <c r="B31" t="s">
        <v>163</v>
      </c>
      <c r="D31" t="s">
        <v>134</v>
      </c>
    </row>
    <row r="32" spans="1:4" x14ac:dyDescent="0.2">
      <c r="A32" t="s">
        <v>163</v>
      </c>
      <c r="D32" t="s">
        <v>331</v>
      </c>
    </row>
    <row r="33" spans="1:4" x14ac:dyDescent="0.2">
      <c r="D33" t="s">
        <v>344</v>
      </c>
    </row>
    <row r="34" spans="1:4" x14ac:dyDescent="0.2">
      <c r="A34" s="152" t="s">
        <v>322</v>
      </c>
      <c r="B34" s="152" t="s">
        <v>323</v>
      </c>
      <c r="D34" t="s">
        <v>342</v>
      </c>
    </row>
    <row r="35" spans="1:4" x14ac:dyDescent="0.2">
      <c r="A35" s="12" t="s">
        <v>194</v>
      </c>
      <c r="B35" s="12" t="s">
        <v>194</v>
      </c>
      <c r="D35" t="s">
        <v>111</v>
      </c>
    </row>
    <row r="36" spans="1:4" x14ac:dyDescent="0.2">
      <c r="A36" t="s">
        <v>164</v>
      </c>
      <c r="B36" t="s">
        <v>164</v>
      </c>
      <c r="D36" t="s">
        <v>341</v>
      </c>
    </row>
    <row r="37" spans="1:4" x14ac:dyDescent="0.2">
      <c r="A37" t="s">
        <v>165</v>
      </c>
      <c r="B37" t="s">
        <v>165</v>
      </c>
      <c r="D37" t="s">
        <v>178</v>
      </c>
    </row>
    <row r="38" spans="1:4" x14ac:dyDescent="0.2">
      <c r="D38" t="s">
        <v>193</v>
      </c>
    </row>
  </sheetData>
  <sortState ref="D2:D38">
    <sortCondition ref="D2:D3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view="pageBreakPreview" zoomScaleNormal="130" zoomScaleSheetLayoutView="100" workbookViewId="0">
      <selection activeCell="B6" sqref="B6:N6"/>
    </sheetView>
  </sheetViews>
  <sheetFormatPr baseColWidth="10" defaultColWidth="9.33203125" defaultRowHeight="12.75" x14ac:dyDescent="0.2"/>
  <cols>
    <col min="1" max="1" width="2.33203125" style="42" customWidth="1"/>
    <col min="2" max="2" width="3.5" style="42" customWidth="1"/>
    <col min="3" max="3" width="5.6640625" style="42" customWidth="1"/>
    <col min="4" max="4" width="17.33203125" style="42" customWidth="1"/>
    <col min="5" max="5" width="7" style="42" customWidth="1"/>
    <col min="6" max="7" width="3.5" style="42" customWidth="1"/>
    <col min="8" max="10" width="13" style="42" customWidth="1"/>
    <col min="11" max="11" width="3" style="42" customWidth="1"/>
    <col min="12" max="14" width="12.6640625" style="42" customWidth="1"/>
    <col min="15" max="15" width="9.33203125" style="42" customWidth="1"/>
    <col min="16" max="16" width="7" style="42" customWidth="1"/>
    <col min="17" max="17" width="5.6640625" style="42" customWidth="1"/>
    <col min="18" max="18" width="6.5" style="42" customWidth="1"/>
    <col min="19" max="19" width="6.6640625" style="42" customWidth="1"/>
    <col min="20" max="20" width="13.33203125" style="42" customWidth="1"/>
    <col min="21" max="21" width="0.33203125" style="42" hidden="1" customWidth="1"/>
    <col min="22" max="22" width="9.33203125" style="42" customWidth="1"/>
    <col min="23" max="23" width="18.6640625" style="42" customWidth="1"/>
    <col min="24" max="16384" width="9.33203125" style="42"/>
  </cols>
  <sheetData>
    <row r="1" spans="1:18" ht="21" customHeight="1" x14ac:dyDescent="0.2">
      <c r="A1" s="359" t="str">
        <f>Cobach1!C1</f>
        <v>COLEGIO DE BACHILLERES DEL ESTADO DE BAJA CALIFORNIA SUR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8" ht="18.75" customHeight="1" x14ac:dyDescent="0.2">
      <c r="A2" s="362" t="str">
        <f>Cobach1!C2</f>
        <v>FORMATO DE COMPATIBILIDAD DE EMPLEOS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18" ht="15" x14ac:dyDescent="0.2">
      <c r="A3" s="190"/>
      <c r="B3" s="190" t="str">
        <f>"NOMBRE DEL TRABAJADOR: "&amp;TRIM(Cobach1!C3&amp;" "&amp;Cobach1!E3)&amp;", "&amp;Cobach1!I3</f>
        <v xml:space="preserve">NOMBRE DEL TRABAJADOR: , </v>
      </c>
      <c r="C3" s="190"/>
      <c r="E3" s="190"/>
      <c r="F3" s="190"/>
      <c r="G3" s="190"/>
      <c r="H3" s="190"/>
      <c r="I3" s="190"/>
      <c r="J3" s="190"/>
      <c r="K3" s="190"/>
      <c r="L3" s="190" t="str">
        <f>Cobach1!M3&amp;" "&amp;Cobach1!N3</f>
        <v xml:space="preserve">R.F.C. </v>
      </c>
      <c r="M3" s="190"/>
      <c r="N3" s="190"/>
      <c r="O3" s="190" t="str">
        <f>Cobach1!Q3&amp;" "&amp;TEXT(Cobach1!R3,"dd/mm/aaaa")</f>
        <v>Fecha: 00/01/1900</v>
      </c>
      <c r="P3" s="190"/>
      <c r="Q3" s="190"/>
      <c r="R3" s="190"/>
    </row>
    <row r="4" spans="1:18" ht="15" x14ac:dyDescent="0.2">
      <c r="A4" s="179"/>
      <c r="B4" s="42" t="str">
        <f>Cobach1!C8&amp;Cobach1!D8</f>
        <v>Institución: COLEGIO DE BACHILLERES DEL ESTADO DE BAJA CALIFORNIA SUR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0" t="str">
        <f>Cobach1!Q5&amp;" "&amp;TEXT(Cobach1!R5,"hh:mm AM/PM")</f>
        <v>Hora: 12:00 a. m.</v>
      </c>
      <c r="P4" s="179"/>
      <c r="Q4" s="179"/>
      <c r="R4" s="179"/>
    </row>
    <row r="5" spans="1:18" ht="15" x14ac:dyDescent="0.2">
      <c r="A5" s="179"/>
      <c r="B5" s="218" t="s">
        <v>347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79"/>
      <c r="P5" s="179"/>
      <c r="Q5" s="179"/>
      <c r="R5" s="179"/>
    </row>
    <row r="6" spans="1:18" x14ac:dyDescent="0.2">
      <c r="B6" s="360" t="s">
        <v>216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43"/>
      <c r="P6" s="361" t="s">
        <v>215</v>
      </c>
      <c r="Q6" s="361"/>
      <c r="R6" s="361"/>
    </row>
    <row r="7" spans="1:18" s="183" customFormat="1" ht="20.100000000000001" customHeight="1" x14ac:dyDescent="0.2">
      <c r="C7" s="355" t="s">
        <v>212</v>
      </c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P7" s="184" t="s">
        <v>217</v>
      </c>
      <c r="Q7" s="184"/>
      <c r="R7" s="184" t="s">
        <v>218</v>
      </c>
    </row>
    <row r="8" spans="1:18" s="183" customFormat="1" ht="20.100000000000001" customHeight="1" x14ac:dyDescent="0.2">
      <c r="C8" s="358" t="s">
        <v>213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185"/>
      <c r="P8" s="186" t="s">
        <v>217</v>
      </c>
      <c r="Q8" s="186"/>
      <c r="R8" s="186" t="s">
        <v>218</v>
      </c>
    </row>
    <row r="9" spans="1:18" ht="12.75" customHeight="1" x14ac:dyDescent="0.2">
      <c r="B9" s="360" t="s">
        <v>219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43"/>
      <c r="P9" s="44"/>
      <c r="Q9" s="44"/>
      <c r="R9" s="44"/>
    </row>
    <row r="10" spans="1:18" s="183" customFormat="1" ht="20.100000000000001" customHeight="1" x14ac:dyDescent="0.2">
      <c r="C10" s="358" t="s">
        <v>220</v>
      </c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185"/>
      <c r="P10" s="186" t="s">
        <v>217</v>
      </c>
      <c r="Q10" s="186"/>
      <c r="R10" s="186" t="s">
        <v>218</v>
      </c>
    </row>
    <row r="11" spans="1:18" s="183" customFormat="1" ht="20.100000000000001" customHeight="1" x14ac:dyDescent="0.2">
      <c r="C11" s="355" t="s">
        <v>221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P11" s="184" t="s">
        <v>217</v>
      </c>
      <c r="Q11" s="184"/>
      <c r="R11" s="184" t="s">
        <v>218</v>
      </c>
    </row>
    <row r="12" spans="1:18" x14ac:dyDescent="0.2">
      <c r="B12" s="360" t="s">
        <v>222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43"/>
    </row>
    <row r="13" spans="1:18" s="183" customFormat="1" ht="20.100000000000001" customHeight="1" x14ac:dyDescent="0.2">
      <c r="A13" s="183" t="s">
        <v>214</v>
      </c>
      <c r="C13" s="357" t="s">
        <v>223</v>
      </c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185"/>
      <c r="P13" s="186" t="s">
        <v>217</v>
      </c>
      <c r="Q13" s="186"/>
      <c r="R13" s="186" t="s">
        <v>218</v>
      </c>
    </row>
    <row r="14" spans="1:18" s="183" customFormat="1" ht="20.100000000000001" customHeight="1" x14ac:dyDescent="0.2">
      <c r="C14" s="355" t="s">
        <v>224</v>
      </c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P14" s="184" t="s">
        <v>217</v>
      </c>
      <c r="Q14" s="184"/>
      <c r="R14" s="184" t="s">
        <v>218</v>
      </c>
    </row>
    <row r="15" spans="1:18" s="183" customFormat="1" ht="20.100000000000001" customHeight="1" x14ac:dyDescent="0.2">
      <c r="A15" s="183" t="s">
        <v>214</v>
      </c>
      <c r="C15" s="357" t="s">
        <v>225</v>
      </c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185"/>
      <c r="P15" s="186" t="s">
        <v>217</v>
      </c>
      <c r="Q15" s="186"/>
      <c r="R15" s="186" t="s">
        <v>218</v>
      </c>
    </row>
    <row r="16" spans="1:18" s="183" customFormat="1" ht="20.100000000000001" customHeight="1" x14ac:dyDescent="0.2">
      <c r="C16" s="355" t="s">
        <v>226</v>
      </c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P16" s="184" t="s">
        <v>217</v>
      </c>
      <c r="Q16" s="184"/>
      <c r="R16" s="184" t="s">
        <v>218</v>
      </c>
    </row>
    <row r="17" spans="1:20" s="183" customFormat="1" ht="20.100000000000001" customHeight="1" x14ac:dyDescent="0.2">
      <c r="C17" s="358" t="s">
        <v>227</v>
      </c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185"/>
      <c r="P17" s="186" t="s">
        <v>217</v>
      </c>
      <c r="Q17" s="186"/>
      <c r="R17" s="186" t="s">
        <v>218</v>
      </c>
    </row>
    <row r="18" spans="1:20" s="183" customFormat="1" ht="24.95" customHeight="1" x14ac:dyDescent="0.2">
      <c r="C18" s="355" t="s">
        <v>228</v>
      </c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P18" s="184" t="s">
        <v>217</v>
      </c>
      <c r="Q18" s="184"/>
      <c r="R18" s="184" t="s">
        <v>218</v>
      </c>
    </row>
    <row r="19" spans="1:20" s="183" customFormat="1" ht="24.95" customHeight="1" x14ac:dyDescent="0.2">
      <c r="A19" s="187" t="s">
        <v>229</v>
      </c>
      <c r="D19" s="358" t="s">
        <v>230</v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185"/>
      <c r="P19" s="186" t="s">
        <v>217</v>
      </c>
      <c r="Q19" s="186"/>
      <c r="R19" s="186" t="s">
        <v>218</v>
      </c>
    </row>
    <row r="20" spans="1:20" s="183" customFormat="1" ht="20.100000000000001" customHeight="1" x14ac:dyDescent="0.2">
      <c r="D20" s="370" t="s">
        <v>231</v>
      </c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P20" s="184" t="s">
        <v>217</v>
      </c>
      <c r="Q20" s="184"/>
      <c r="R20" s="184" t="s">
        <v>218</v>
      </c>
    </row>
    <row r="21" spans="1:20" s="183" customFormat="1" ht="20.100000000000001" customHeight="1" x14ac:dyDescent="0.2">
      <c r="C21" s="358" t="s">
        <v>232</v>
      </c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185"/>
      <c r="P21" s="186" t="s">
        <v>217</v>
      </c>
      <c r="Q21" s="186"/>
      <c r="R21" s="186" t="s">
        <v>218</v>
      </c>
    </row>
    <row r="22" spans="1:20" s="183" customFormat="1" ht="24.95" customHeight="1" x14ac:dyDescent="0.2">
      <c r="C22" s="355" t="s">
        <v>233</v>
      </c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188"/>
      <c r="P22" s="184" t="s">
        <v>217</v>
      </c>
      <c r="Q22" s="184"/>
      <c r="R22" s="184" t="s">
        <v>218</v>
      </c>
      <c r="S22" s="355"/>
      <c r="T22" s="355"/>
    </row>
    <row r="23" spans="1:20" s="45" customFormat="1" ht="13.5" thickBot="1" x14ac:dyDescent="0.25">
      <c r="N23" s="178"/>
      <c r="O23" s="178"/>
      <c r="P23" s="178"/>
      <c r="Q23" s="178"/>
      <c r="R23" s="178"/>
    </row>
    <row r="24" spans="1:20" s="45" customFormat="1" ht="13.5" thickBot="1" x14ac:dyDescent="0.25">
      <c r="B24" s="189"/>
      <c r="D24" s="368" t="s">
        <v>277</v>
      </c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</row>
    <row r="25" spans="1:20" s="45" customFormat="1" ht="33.75" customHeight="1" thickBot="1" x14ac:dyDescent="0.25"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</row>
    <row r="26" spans="1:20" s="45" customFormat="1" ht="13.5" thickBot="1" x14ac:dyDescent="0.25">
      <c r="B26" s="189"/>
      <c r="D26" s="369" t="s">
        <v>275</v>
      </c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</row>
    <row r="27" spans="1:20" s="45" customFormat="1" ht="13.5" customHeight="1" x14ac:dyDescent="0.2"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</row>
    <row r="28" spans="1:20" s="45" customFormat="1" ht="19.5" customHeight="1" x14ac:dyDescent="0.2">
      <c r="B28" s="196" t="str">
        <f>Otro!C36</f>
        <v>Fecha de análisis (dd/mm/aaaa):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78"/>
      <c r="P28" s="178"/>
      <c r="Q28" s="178"/>
      <c r="R28" s="178"/>
    </row>
    <row r="29" spans="1:20" s="45" customFormat="1" x14ac:dyDescent="0.2">
      <c r="N29" s="178"/>
      <c r="O29" s="178"/>
      <c r="P29" s="178"/>
      <c r="Q29" s="178"/>
      <c r="R29" s="178"/>
    </row>
    <row r="30" spans="1:20" s="45" customFormat="1" x14ac:dyDescent="0.2">
      <c r="N30" s="178"/>
      <c r="O30" s="178"/>
      <c r="P30" s="178"/>
      <c r="Q30" s="178"/>
      <c r="R30" s="178"/>
    </row>
    <row r="31" spans="1:20" s="45" customFormat="1" x14ac:dyDescent="0.2">
      <c r="N31" s="178"/>
      <c r="O31" s="178"/>
      <c r="P31" s="178"/>
      <c r="Q31" s="178"/>
      <c r="R31" s="178"/>
    </row>
    <row r="32" spans="1:20" s="45" customFormat="1" x14ac:dyDescent="0.2">
      <c r="B32" s="365" t="str">
        <f>Cobach1!C30</f>
        <v xml:space="preserve">  </v>
      </c>
      <c r="C32" s="365"/>
      <c r="D32" s="365"/>
      <c r="E32" s="365"/>
      <c r="F32" s="365"/>
      <c r="L32" s="367" t="str">
        <f>Cobach1!L30</f>
        <v>LIC. RAMÓN NÚÑEZ MÁRQUEZ</v>
      </c>
      <c r="M32" s="367"/>
      <c r="N32" s="367"/>
      <c r="O32" s="178"/>
      <c r="P32" s="178"/>
      <c r="Q32" s="178"/>
      <c r="R32" s="178"/>
    </row>
    <row r="33" spans="2:18" s="201" customFormat="1" ht="24" customHeight="1" x14ac:dyDescent="0.2">
      <c r="B33" s="364" t="str">
        <f>Cobach1!C31</f>
        <v>FIRMA DEL TRABAJADOR</v>
      </c>
      <c r="C33" s="364"/>
      <c r="D33" s="364"/>
      <c r="E33" s="364"/>
      <c r="F33" s="364"/>
      <c r="H33" s="364" t="s">
        <v>306</v>
      </c>
      <c r="I33" s="364"/>
      <c r="J33" s="364"/>
      <c r="K33" s="202"/>
      <c r="L33" s="366" t="str">
        <f>Cobach1!L31</f>
        <v>NOMBRE Y FIRMA DEL DIRECTOR GENERAL</v>
      </c>
      <c r="M33" s="366"/>
      <c r="N33" s="366"/>
      <c r="O33" s="309" t="str">
        <f>Cobach1!Q31</f>
        <v>SELLO DE LA INSTITUCIÓN
(DIRECCIÓN GENERAL)</v>
      </c>
      <c r="P33" s="309"/>
      <c r="Q33" s="309"/>
      <c r="R33" s="309"/>
    </row>
    <row r="34" spans="2:18" x14ac:dyDescent="0.2">
      <c r="Q34" s="44"/>
    </row>
  </sheetData>
  <mergeCells count="29">
    <mergeCell ref="D24:R25"/>
    <mergeCell ref="D26:R27"/>
    <mergeCell ref="C16:N16"/>
    <mergeCell ref="C17:N17"/>
    <mergeCell ref="C18:N18"/>
    <mergeCell ref="C21:N21"/>
    <mergeCell ref="C22:N22"/>
    <mergeCell ref="D19:N19"/>
    <mergeCell ref="D20:N20"/>
    <mergeCell ref="H33:J33"/>
    <mergeCell ref="B32:F32"/>
    <mergeCell ref="B33:F33"/>
    <mergeCell ref="L33:N33"/>
    <mergeCell ref="O33:R33"/>
    <mergeCell ref="L32:N32"/>
    <mergeCell ref="A1:R1"/>
    <mergeCell ref="B6:N6"/>
    <mergeCell ref="P6:R6"/>
    <mergeCell ref="B9:N9"/>
    <mergeCell ref="B12:N12"/>
    <mergeCell ref="C7:N7"/>
    <mergeCell ref="C8:N8"/>
    <mergeCell ref="A2:R2"/>
    <mergeCell ref="C10:N10"/>
    <mergeCell ref="S22:T22"/>
    <mergeCell ref="C11:N11"/>
    <mergeCell ref="C13:N13"/>
    <mergeCell ref="C14:N14"/>
    <mergeCell ref="C15:N15"/>
  </mergeCells>
  <pageMargins left="0.6692913385826772" right="0.70866141732283472" top="0.59055118110236227" bottom="0.35433070866141736" header="0.11811023622047245" footer="0.11811023622047245"/>
  <pageSetup scale="90" orientation="landscape" r:id="rId1"/>
  <headerFooter>
    <oddHeader>&amp;L&amp;G</oddHeader>
    <oddFooter>&amp;LImpreso: &amp;D, &amp;T&amp;RPágina ___ de ___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view="pageBreakPreview" topLeftCell="B13" zoomScale="130" zoomScaleNormal="130" zoomScaleSheetLayoutView="130" workbookViewId="0">
      <selection activeCell="H37" sqref="H37"/>
    </sheetView>
  </sheetViews>
  <sheetFormatPr baseColWidth="10" defaultColWidth="9.33203125" defaultRowHeight="12.75" x14ac:dyDescent="0.2"/>
  <cols>
    <col min="1" max="1" width="3.5" hidden="1" customWidth="1"/>
    <col min="2" max="2" width="3.5" customWidth="1"/>
    <col min="3" max="3" width="17.33203125" customWidth="1"/>
    <col min="4" max="4" width="14.33203125" customWidth="1"/>
    <col min="5" max="5" width="5.1640625" customWidth="1"/>
    <col min="6" max="6" width="3.1640625" customWidth="1"/>
    <col min="7" max="7" width="5.5" customWidth="1"/>
    <col min="8" max="8" width="9.1640625" customWidth="1"/>
    <col min="9" max="9" width="18.83203125" customWidth="1"/>
    <col min="10" max="10" width="5.83203125" customWidth="1"/>
    <col min="11" max="11" width="4.6640625" customWidth="1"/>
    <col min="12" max="12" width="6.83203125" customWidth="1"/>
    <col min="13" max="13" width="8" customWidth="1"/>
    <col min="14" max="15" width="4.83203125" customWidth="1"/>
    <col min="16" max="16" width="12.5" customWidth="1"/>
    <col min="17" max="17" width="9.6640625" customWidth="1"/>
    <col min="18" max="18" width="6.6640625" customWidth="1"/>
    <col min="19" max="19" width="5.83203125" customWidth="1"/>
    <col min="20" max="20" width="3.33203125" customWidth="1"/>
    <col min="21" max="21" width="5.83203125" customWidth="1"/>
    <col min="22" max="22" width="18.6640625" customWidth="1"/>
  </cols>
  <sheetData>
    <row r="1" spans="3:19" ht="21" customHeight="1" x14ac:dyDescent="0.2">
      <c r="C1" s="371" t="s">
        <v>0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</row>
    <row r="2" spans="3:19" ht="15.75" x14ac:dyDescent="0.2">
      <c r="C2" s="372" t="s">
        <v>281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pans="3:19" s="178" customFormat="1" ht="16.5" customHeight="1" x14ac:dyDescent="0.2">
      <c r="C3" s="213" t="str">
        <f>"NOMBRE DEL TRABAJADOR: "&amp;TRIM(Cobach1!C3&amp;" "&amp;Cobach1!E3)&amp;", "&amp;Cobach1!I3</f>
        <v xml:space="preserve">NOMBRE DEL TRABAJADOR: , </v>
      </c>
      <c r="D3" s="213"/>
      <c r="E3" s="213"/>
      <c r="F3" s="213"/>
      <c r="G3" s="213"/>
      <c r="H3" s="213"/>
      <c r="I3" s="213"/>
      <c r="J3" s="213"/>
      <c r="K3" s="213"/>
      <c r="L3" s="213"/>
      <c r="M3" s="213" t="str">
        <f>Cobach1!M3&amp;" "&amp;Cobach1!N3</f>
        <v xml:space="preserve">R.F.C. </v>
      </c>
      <c r="N3" s="213"/>
      <c r="O3" s="213"/>
      <c r="P3" s="213"/>
      <c r="Q3" s="213" t="str">
        <f>Cobach1!Q3&amp;" "&amp;TEXT(Cobach1!R3,"dd/mm/aaaa")</f>
        <v>Fecha: 00/01/1900</v>
      </c>
      <c r="R3" s="213"/>
      <c r="S3" s="213"/>
    </row>
    <row r="4" spans="3:19" s="178" customFormat="1" ht="24.75" hidden="1" customHeight="1" x14ac:dyDescent="0.2">
      <c r="C4" s="191"/>
      <c r="D4" s="192" t="str">
        <f>IF(C5="","",VLOOKUP($C5,Sindicalizado!$A$8:$H$39,2,FALSE))</f>
        <v/>
      </c>
      <c r="E4" s="192"/>
      <c r="F4" s="373"/>
      <c r="G4" s="373"/>
      <c r="H4" s="373"/>
      <c r="I4" s="373"/>
      <c r="J4" s="193"/>
      <c r="K4" s="193"/>
      <c r="L4" s="194"/>
      <c r="M4" s="374"/>
      <c r="N4" s="374"/>
      <c r="O4" s="374"/>
      <c r="P4" s="192" t="str">
        <f>IF(C4="","",11301)</f>
        <v/>
      </c>
      <c r="Q4" s="194"/>
      <c r="R4" s="376" t="str">
        <f>IF(C4="","",IF(OR(C4=Datos!A$4,C4=Datos!A$5),IF(R5="","V",VLOOKUP(P5,bd!F$2:J$136,5,FALSE)*R5),VLOOKUP(P5&amp;D5,bd!F$2:J$136,5,FALSE)))</f>
        <v/>
      </c>
      <c r="S4" s="377"/>
    </row>
    <row r="5" spans="3:19" s="178" customFormat="1" ht="54" hidden="1" customHeight="1" x14ac:dyDescent="0.2">
      <c r="C5" s="157"/>
      <c r="D5" s="158"/>
      <c r="E5" s="158"/>
      <c r="F5" s="378" t="str">
        <f>IF(F4="","",VLOOKUP(F4,Planteles!A$2:F$14,6,FALSE))</f>
        <v/>
      </c>
      <c r="G5" s="378"/>
      <c r="H5" s="378"/>
      <c r="I5" s="378"/>
      <c r="J5" s="164"/>
      <c r="K5" s="164"/>
      <c r="L5" s="165"/>
      <c r="M5" s="375"/>
      <c r="N5" s="375"/>
      <c r="O5" s="375"/>
      <c r="P5" s="158" t="str">
        <f>IF(C5="","",VLOOKUP($C5,Sindicalizado!$A$8:$H$39,3,FALSE))</f>
        <v/>
      </c>
      <c r="Q5" s="159" t="str">
        <f>IF(AND(OR(C4=Datos!A$4,C4=Datos!A$5),R5=""),"Escribe las horas que tienes asignadas==&gt;","")</f>
        <v/>
      </c>
      <c r="R5" s="375"/>
      <c r="S5" s="379"/>
    </row>
    <row r="6" spans="3:19" s="178" customFormat="1" ht="26.25" hidden="1" customHeight="1" x14ac:dyDescent="0.2">
      <c r="C6" s="154"/>
      <c r="D6" s="155" t="str">
        <f>IF(C7="","",VLOOKUP($C7,Sindicalizado!$A$8:$H$39,2,FALSE))</f>
        <v/>
      </c>
      <c r="E6" s="155"/>
      <c r="F6" s="380"/>
      <c r="G6" s="380"/>
      <c r="H6" s="380"/>
      <c r="I6" s="380"/>
      <c r="J6" s="163"/>
      <c r="K6" s="163"/>
      <c r="L6" s="156"/>
      <c r="M6" s="381"/>
      <c r="N6" s="381"/>
      <c r="O6" s="381"/>
      <c r="P6" s="155" t="str">
        <f>IF(C6="","",11301)</f>
        <v/>
      </c>
      <c r="Q6" s="156"/>
      <c r="R6" s="382" t="str">
        <f>IF(C6="","",IF(OR(C6=Datos!A$4,C6=Datos!A$5),IF(R7="","V",VLOOKUP(P7,bd!F$2:J$136,5,FALSE)*R7),VLOOKUP(P7&amp;D7,bd!F$2:J$136,5,FALSE)))</f>
        <v/>
      </c>
      <c r="S6" s="383"/>
    </row>
    <row r="7" spans="3:19" s="178" customFormat="1" ht="50.25" hidden="1" customHeight="1" x14ac:dyDescent="0.2">
      <c r="C7" s="157"/>
      <c r="D7" s="192"/>
      <c r="E7" s="192"/>
      <c r="F7" s="373" t="str">
        <f>IF(F6="","",VLOOKUP(F6,Planteles!A$2:F$14,6,FALSE))</f>
        <v/>
      </c>
      <c r="G7" s="373"/>
      <c r="H7" s="373"/>
      <c r="I7" s="373"/>
      <c r="J7" s="193"/>
      <c r="K7" s="193"/>
      <c r="L7" s="194"/>
      <c r="M7" s="374"/>
      <c r="N7" s="374"/>
      <c r="O7" s="374"/>
      <c r="P7" s="192" t="str">
        <f>IF(C7="","",VLOOKUP($C7,Sindicalizado!$A$8:$H$39,3,FALSE))</f>
        <v/>
      </c>
      <c r="Q7" s="195" t="str">
        <f>IF(AND(OR(C6=Datos!A$4,C6=Datos!A$5),R7=""),"Escribe las horas que tienes asignadas==&gt;","")</f>
        <v/>
      </c>
      <c r="R7" s="374"/>
      <c r="S7" s="384"/>
    </row>
    <row r="8" spans="3:19" s="178" customFormat="1" ht="12.75" customHeight="1" x14ac:dyDescent="0.2">
      <c r="C8" s="218" t="s">
        <v>308</v>
      </c>
      <c r="D8" s="216"/>
      <c r="E8" s="216"/>
      <c r="F8" s="216"/>
      <c r="G8" s="216"/>
      <c r="H8" s="216"/>
      <c r="I8" s="216"/>
      <c r="J8" s="217"/>
      <c r="K8" s="217"/>
      <c r="L8" s="214"/>
      <c r="M8" s="215"/>
      <c r="N8" s="215"/>
      <c r="O8" s="215"/>
      <c r="P8" s="215"/>
      <c r="Q8" s="213" t="str">
        <f>Cobach1!Q5&amp;" "&amp;TEXT(Cobach1!R5,"hh:mm AM/PM")</f>
        <v>Hora: 12:00 a. m.</v>
      </c>
      <c r="R8" s="213"/>
      <c r="S8" s="215"/>
    </row>
    <row r="9" spans="3:19" s="178" customFormat="1" ht="15" x14ac:dyDescent="0.25">
      <c r="C9" s="212" t="s">
        <v>284</v>
      </c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3:19" s="178" customFormat="1" ht="15.95" customHeight="1" x14ac:dyDescent="0.2">
      <c r="C10" s="385" t="s">
        <v>287</v>
      </c>
      <c r="D10" s="387" t="s">
        <v>288</v>
      </c>
      <c r="E10" s="389"/>
      <c r="F10" s="387" t="s">
        <v>289</v>
      </c>
      <c r="G10" s="388"/>
      <c r="H10" s="388"/>
      <c r="I10" s="389"/>
      <c r="J10" s="393" t="s">
        <v>290</v>
      </c>
      <c r="K10" s="394"/>
      <c r="L10" s="395"/>
      <c r="M10" s="387" t="s">
        <v>291</v>
      </c>
      <c r="N10" s="396"/>
      <c r="O10" s="397"/>
      <c r="P10" s="400" t="s">
        <v>258</v>
      </c>
      <c r="Q10" s="318" t="s">
        <v>292</v>
      </c>
      <c r="R10" s="403" t="s">
        <v>259</v>
      </c>
      <c r="S10" s="404"/>
    </row>
    <row r="11" spans="3:19" s="178" customFormat="1" ht="17.100000000000001" customHeight="1" x14ac:dyDescent="0.2">
      <c r="C11" s="386"/>
      <c r="D11" s="402"/>
      <c r="E11" s="392"/>
      <c r="F11" s="390"/>
      <c r="G11" s="391"/>
      <c r="H11" s="391"/>
      <c r="I11" s="392"/>
      <c r="J11" s="203" t="s">
        <v>293</v>
      </c>
      <c r="K11" s="203" t="s">
        <v>294</v>
      </c>
      <c r="L11" s="203" t="s">
        <v>295</v>
      </c>
      <c r="M11" s="390"/>
      <c r="N11" s="398"/>
      <c r="O11" s="399"/>
      <c r="P11" s="401"/>
      <c r="Q11" s="318"/>
      <c r="R11" s="405"/>
      <c r="S11" s="406"/>
    </row>
    <row r="12" spans="3:19" s="178" customFormat="1" ht="23.25" customHeight="1" x14ac:dyDescent="0.2">
      <c r="C12" s="130"/>
      <c r="D12" s="421"/>
      <c r="E12" s="422"/>
      <c r="F12" s="407"/>
      <c r="G12" s="408"/>
      <c r="H12" s="408"/>
      <c r="I12" s="409"/>
      <c r="J12" s="410"/>
      <c r="K12" s="410"/>
      <c r="L12" s="412"/>
      <c r="M12" s="412"/>
      <c r="N12" s="412"/>
      <c r="O12" s="412"/>
      <c r="P12" s="131"/>
      <c r="Q12" s="160"/>
      <c r="R12" s="414"/>
      <c r="S12" s="415"/>
    </row>
    <row r="13" spans="3:19" s="178" customFormat="1" ht="23.25" customHeight="1" x14ac:dyDescent="0.2">
      <c r="C13" s="132"/>
      <c r="D13" s="423"/>
      <c r="E13" s="424"/>
      <c r="F13" s="416"/>
      <c r="G13" s="417"/>
      <c r="H13" s="417"/>
      <c r="I13" s="418"/>
      <c r="J13" s="411"/>
      <c r="K13" s="411"/>
      <c r="L13" s="413"/>
      <c r="M13" s="413"/>
      <c r="N13" s="413"/>
      <c r="O13" s="413"/>
      <c r="P13" s="135"/>
      <c r="Q13" s="150"/>
      <c r="R13" s="419"/>
      <c r="S13" s="420"/>
    </row>
    <row r="14" spans="3:19" s="178" customFormat="1" ht="15.75" hidden="1" customHeight="1" x14ac:dyDescent="0.2">
      <c r="C14" s="130"/>
      <c r="D14" s="421"/>
      <c r="E14" s="427"/>
      <c r="F14" s="407"/>
      <c r="G14" s="408"/>
      <c r="H14" s="408"/>
      <c r="I14" s="409"/>
      <c r="J14" s="410"/>
      <c r="K14" s="410"/>
      <c r="L14" s="412"/>
      <c r="M14" s="412"/>
      <c r="N14" s="412"/>
      <c r="O14" s="412"/>
      <c r="P14" s="131"/>
      <c r="Q14" s="160"/>
      <c r="R14" s="414"/>
      <c r="S14" s="415"/>
    </row>
    <row r="15" spans="3:19" s="178" customFormat="1" ht="15.75" hidden="1" customHeight="1" x14ac:dyDescent="0.2">
      <c r="C15" s="132"/>
      <c r="D15" s="423"/>
      <c r="E15" s="428"/>
      <c r="F15" s="416"/>
      <c r="G15" s="417"/>
      <c r="H15" s="417"/>
      <c r="I15" s="418"/>
      <c r="J15" s="411"/>
      <c r="K15" s="411"/>
      <c r="L15" s="413"/>
      <c r="M15" s="413"/>
      <c r="N15" s="413"/>
      <c r="O15" s="413"/>
      <c r="P15" s="135" t="str">
        <f>IF(AND(OR(C14=Datos!A$4,C14=Datos!A$5),Q15=""),"Escribe las horas que tienes asignadas==&gt;","")</f>
        <v/>
      </c>
      <c r="Q15" s="150"/>
      <c r="R15" s="419"/>
      <c r="S15" s="420"/>
    </row>
    <row r="16" spans="3:19" s="178" customFormat="1" x14ac:dyDescent="0.2">
      <c r="C16" s="342" t="s">
        <v>276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</row>
    <row r="17" spans="1:19" s="178" customFormat="1" x14ac:dyDescent="0.2"/>
    <row r="18" spans="1:19" s="178" customFormat="1" x14ac:dyDescent="0.2">
      <c r="C18" s="178" t="s">
        <v>285</v>
      </c>
    </row>
    <row r="19" spans="1:19" s="178" customFormat="1" x14ac:dyDescent="0.2">
      <c r="B19" s="42"/>
      <c r="C19" s="360" t="s">
        <v>216</v>
      </c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1" t="s">
        <v>215</v>
      </c>
      <c r="R19" s="361"/>
      <c r="S19" s="361"/>
    </row>
    <row r="20" spans="1:19" s="178" customFormat="1" ht="12.75" customHeight="1" x14ac:dyDescent="0.2">
      <c r="B20" s="183"/>
      <c r="C20" s="355" t="s">
        <v>212</v>
      </c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184" t="s">
        <v>217</v>
      </c>
      <c r="S20" s="184" t="s">
        <v>218</v>
      </c>
    </row>
    <row r="21" spans="1:19" s="178" customFormat="1" ht="12.75" customHeight="1" x14ac:dyDescent="0.2">
      <c r="B21" s="183"/>
      <c r="C21" s="358" t="s">
        <v>213</v>
      </c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186" t="s">
        <v>217</v>
      </c>
      <c r="R21" s="204"/>
      <c r="S21" s="186" t="s">
        <v>218</v>
      </c>
    </row>
    <row r="22" spans="1:19" s="178" customFormat="1" x14ac:dyDescent="0.2">
      <c r="A22" s="205"/>
      <c r="B22" s="42"/>
      <c r="C22" s="360" t="s">
        <v>219</v>
      </c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44"/>
      <c r="S22" s="44"/>
    </row>
    <row r="23" spans="1:19" s="178" customFormat="1" ht="12.75" customHeight="1" x14ac:dyDescent="0.2">
      <c r="B23" s="183"/>
      <c r="C23" s="358" t="s">
        <v>220</v>
      </c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186" t="s">
        <v>217</v>
      </c>
      <c r="R23" s="204"/>
      <c r="S23" s="186" t="s">
        <v>218</v>
      </c>
    </row>
    <row r="24" spans="1:19" s="178" customFormat="1" x14ac:dyDescent="0.2">
      <c r="B24" s="183"/>
      <c r="C24" s="355" t="s">
        <v>221</v>
      </c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184" t="s">
        <v>217</v>
      </c>
      <c r="S24" s="184" t="s">
        <v>218</v>
      </c>
    </row>
    <row r="25" spans="1:19" s="178" customFormat="1" x14ac:dyDescent="0.2">
      <c r="B25" s="42"/>
      <c r="C25" s="360" t="s">
        <v>222</v>
      </c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42"/>
      <c r="S25" s="42"/>
    </row>
    <row r="26" spans="1:19" s="178" customFormat="1" ht="12.75" customHeight="1" x14ac:dyDescent="0.2">
      <c r="B26" s="183" t="s">
        <v>214</v>
      </c>
      <c r="C26" s="357" t="s">
        <v>223</v>
      </c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186" t="s">
        <v>217</v>
      </c>
      <c r="R26" s="204"/>
      <c r="S26" s="186" t="s">
        <v>218</v>
      </c>
    </row>
    <row r="27" spans="1:19" s="178" customFormat="1" ht="12.75" customHeight="1" x14ac:dyDescent="0.2">
      <c r="B27" s="183"/>
      <c r="C27" s="355" t="s">
        <v>224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184" t="s">
        <v>217</v>
      </c>
      <c r="S27" s="184" t="s">
        <v>218</v>
      </c>
    </row>
    <row r="28" spans="1:19" s="178" customFormat="1" ht="12.75" customHeight="1" x14ac:dyDescent="0.2">
      <c r="B28" s="183" t="s">
        <v>214</v>
      </c>
      <c r="C28" s="357" t="s">
        <v>225</v>
      </c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186" t="s">
        <v>217</v>
      </c>
      <c r="R28" s="204"/>
      <c r="S28" s="186" t="s">
        <v>218</v>
      </c>
    </row>
    <row r="29" spans="1:19" s="178" customFormat="1" ht="12.75" customHeight="1" x14ac:dyDescent="0.2">
      <c r="B29" s="183"/>
      <c r="C29" s="355" t="s">
        <v>226</v>
      </c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184" t="s">
        <v>217</v>
      </c>
      <c r="S29" s="184" t="s">
        <v>218</v>
      </c>
    </row>
    <row r="30" spans="1:19" s="178" customFormat="1" ht="12.75" customHeight="1" x14ac:dyDescent="0.2">
      <c r="B30" s="183"/>
      <c r="C30" s="358" t="s">
        <v>227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186" t="s">
        <v>217</v>
      </c>
      <c r="R30" s="204"/>
      <c r="S30" s="186" t="s">
        <v>218</v>
      </c>
    </row>
    <row r="31" spans="1:19" s="178" customFormat="1" ht="26.25" customHeight="1" x14ac:dyDescent="0.2">
      <c r="B31" s="183"/>
      <c r="C31" s="355" t="s">
        <v>228</v>
      </c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184" t="s">
        <v>217</v>
      </c>
      <c r="S31" s="184" t="s">
        <v>218</v>
      </c>
    </row>
    <row r="32" spans="1:19" s="178" customFormat="1" ht="12.75" customHeight="1" x14ac:dyDescent="0.2">
      <c r="B32" s="187" t="s">
        <v>229</v>
      </c>
      <c r="C32" s="358" t="s">
        <v>230</v>
      </c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186" t="s">
        <v>217</v>
      </c>
      <c r="R32" s="204"/>
      <c r="S32" s="186" t="s">
        <v>218</v>
      </c>
    </row>
    <row r="33" spans="2:19" s="178" customFormat="1" ht="12.75" customHeight="1" x14ac:dyDescent="0.2">
      <c r="B33" s="183"/>
      <c r="C33" s="370" t="s">
        <v>231</v>
      </c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184" t="s">
        <v>217</v>
      </c>
      <c r="S33" s="184" t="s">
        <v>218</v>
      </c>
    </row>
    <row r="34" spans="2:19" s="178" customFormat="1" ht="12.75" customHeight="1" x14ac:dyDescent="0.2">
      <c r="B34" s="42"/>
      <c r="C34" s="429" t="s">
        <v>232</v>
      </c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181" t="s">
        <v>217</v>
      </c>
      <c r="R34" s="204"/>
      <c r="S34" s="181" t="s">
        <v>218</v>
      </c>
    </row>
    <row r="35" spans="2:19" s="178" customFormat="1" ht="26.25" customHeight="1" x14ac:dyDescent="0.2">
      <c r="B35" s="183"/>
      <c r="C35" s="355" t="s">
        <v>233</v>
      </c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184" t="s">
        <v>217</v>
      </c>
      <c r="S35" s="184" t="s">
        <v>218</v>
      </c>
    </row>
    <row r="36" spans="2:19" s="178" customFormat="1" x14ac:dyDescent="0.2">
      <c r="C36" s="178" t="s">
        <v>282</v>
      </c>
    </row>
    <row r="37" spans="2:19" s="178" customFormat="1" x14ac:dyDescent="0.2"/>
    <row r="38" spans="2:19" s="178" customFormat="1" x14ac:dyDescent="0.2"/>
    <row r="39" spans="2:19" s="178" customFormat="1" x14ac:dyDescent="0.2"/>
    <row r="40" spans="2:19" s="178" customFormat="1" x14ac:dyDescent="0.2"/>
    <row r="41" spans="2:19" s="178" customFormat="1" x14ac:dyDescent="0.2"/>
    <row r="42" spans="2:19" s="178" customFormat="1" x14ac:dyDescent="0.2"/>
    <row r="43" spans="2:19" s="200" customFormat="1" ht="11.25" x14ac:dyDescent="0.2">
      <c r="C43" s="340" t="str">
        <f>Cobach1!C30</f>
        <v xml:space="preserve">  </v>
      </c>
      <c r="D43" s="340"/>
      <c r="E43" s="340"/>
      <c r="G43" s="343"/>
      <c r="H43" s="343"/>
      <c r="I43" s="343"/>
      <c r="J43" s="343"/>
      <c r="L43" s="343"/>
      <c r="M43" s="343"/>
      <c r="N43" s="343"/>
      <c r="O43" s="343"/>
      <c r="P43" s="343"/>
    </row>
    <row r="44" spans="2:19" s="198" customFormat="1" ht="11.25" x14ac:dyDescent="0.2">
      <c r="C44" s="347" t="str">
        <f>Cobach1!C31</f>
        <v>FIRMA DEL TRABAJADOR</v>
      </c>
      <c r="D44" s="347"/>
      <c r="E44" s="347"/>
      <c r="G44" s="426" t="s">
        <v>278</v>
      </c>
      <c r="H44" s="426"/>
      <c r="I44" s="426"/>
      <c r="J44" s="426"/>
      <c r="L44" s="344" t="s">
        <v>279</v>
      </c>
      <c r="M44" s="344"/>
      <c r="N44" s="344"/>
      <c r="O44" s="344"/>
      <c r="P44" s="344"/>
      <c r="R44" s="198" t="s">
        <v>280</v>
      </c>
    </row>
    <row r="45" spans="2:19" s="200" customFormat="1" ht="11.25" x14ac:dyDescent="0.2">
      <c r="L45" s="345"/>
      <c r="M45" s="345"/>
      <c r="N45" s="345"/>
      <c r="O45" s="345"/>
      <c r="P45" s="345"/>
    </row>
    <row r="46" spans="2:19" s="178" customFormat="1" x14ac:dyDescent="0.2"/>
    <row r="47" spans="2:19" s="178" customFormat="1" x14ac:dyDescent="0.2">
      <c r="C47" s="178" t="s">
        <v>300</v>
      </c>
    </row>
  </sheetData>
  <mergeCells count="64">
    <mergeCell ref="D9:S9"/>
    <mergeCell ref="G44:J44"/>
    <mergeCell ref="C28:P28"/>
    <mergeCell ref="C27:P27"/>
    <mergeCell ref="C26:P26"/>
    <mergeCell ref="C25:P25"/>
    <mergeCell ref="C24:P24"/>
    <mergeCell ref="C23:P23"/>
    <mergeCell ref="D14:E15"/>
    <mergeCell ref="C43:E43"/>
    <mergeCell ref="C44:E44"/>
    <mergeCell ref="G43:J43"/>
    <mergeCell ref="C35:P35"/>
    <mergeCell ref="C34:P34"/>
    <mergeCell ref="C33:P33"/>
    <mergeCell ref="C32:P32"/>
    <mergeCell ref="C31:P31"/>
    <mergeCell ref="C30:P30"/>
    <mergeCell ref="L43:P43"/>
    <mergeCell ref="L44:P45"/>
    <mergeCell ref="C29:P29"/>
    <mergeCell ref="Q19:S19"/>
    <mergeCell ref="C22:P22"/>
    <mergeCell ref="C21:P21"/>
    <mergeCell ref="C20:P20"/>
    <mergeCell ref="C19:P19"/>
    <mergeCell ref="C16:S16"/>
    <mergeCell ref="J12:J13"/>
    <mergeCell ref="K12:K13"/>
    <mergeCell ref="L12:L13"/>
    <mergeCell ref="R15:S15"/>
    <mergeCell ref="D12:E13"/>
    <mergeCell ref="Q10:Q11"/>
    <mergeCell ref="R10:S11"/>
    <mergeCell ref="F14:I14"/>
    <mergeCell ref="J14:J15"/>
    <mergeCell ref="K14:K15"/>
    <mergeCell ref="L14:L15"/>
    <mergeCell ref="M14:O15"/>
    <mergeCell ref="R14:S14"/>
    <mergeCell ref="F15:I15"/>
    <mergeCell ref="F12:I12"/>
    <mergeCell ref="M12:O13"/>
    <mergeCell ref="R12:S12"/>
    <mergeCell ref="F13:I13"/>
    <mergeCell ref="R13:S13"/>
    <mergeCell ref="C10:C11"/>
    <mergeCell ref="F10:I11"/>
    <mergeCell ref="J10:L10"/>
    <mergeCell ref="M10:O11"/>
    <mergeCell ref="P10:P11"/>
    <mergeCell ref="D10:E11"/>
    <mergeCell ref="F6:I6"/>
    <mergeCell ref="M6:O7"/>
    <mergeCell ref="R6:S6"/>
    <mergeCell ref="F7:I7"/>
    <mergeCell ref="R7:S7"/>
    <mergeCell ref="C1:S1"/>
    <mergeCell ref="C2:S2"/>
    <mergeCell ref="F4:I4"/>
    <mergeCell ref="M4:O5"/>
    <mergeCell ref="R4:S4"/>
    <mergeCell ref="F5:I5"/>
    <mergeCell ref="R5:S5"/>
  </mergeCells>
  <pageMargins left="0.55118110236220474" right="0.70866141732283472" top="0.59" bottom="0.11811023622047245" header="0.11811023622047245" footer="0.11811023622047245"/>
  <pageSetup scale="90" orientation="landscape" r:id="rId1"/>
  <headerFooter>
    <oddHeader>&amp;L&amp;G</oddHeader>
    <oddFooter>&amp;LImpreso: &amp;D, &amp;T&amp;RPágina ___ de ___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Planteles!$A$2:$A$14</xm:f>
          </x14:formula1>
          <xm:sqref>F6:I6 F4:I4</xm:sqref>
        </x14:dataValidation>
        <x14:dataValidation type="list" allowBlank="1" showInputMessage="1" showErrorMessage="1">
          <x14:formula1>
            <xm:f>IF($C4="Administrativo de base",Datos!$F$2:$F$6,IF($C4="Administrativo de confianza",Datos!$F$7:$F$9,Datos!$F$10:$F$12))</xm:f>
          </x14:formula1>
          <xm:sqref>Q6 Q4</xm:sqref>
        </x14:dataValidation>
        <x14:dataValidation type="list" allowBlank="1" showInputMessage="1" showErrorMessage="1">
          <x14:formula1>
            <xm:f>Datos!$A$2:$A$5</xm:f>
          </x14:formula1>
          <xm:sqref>C6 C4</xm:sqref>
        </x14:dataValidation>
        <x14:dataValidation type="list" allowBlank="1" showInputMessage="1" showErrorMessage="1">
          <x14:formula1>
            <xm:f>IF($C4="","Primero selecciona un tipo de trabajador",IF(OR($C4="Docente",$C4="Asesor"),Sindicalizado!$A$8:$A$12,IF($C4="Administrativo de base",Sindicalizado!$C$18:$C$39,Sindicalizado!#REF!)))</xm:f>
          </x14:formula1>
          <xm:sqref>C5 C7</xm:sqref>
        </x14:dataValidation>
        <x14:dataValidation type="list" allowBlank="1" showInputMessage="1" showErrorMessage="1">
          <x14:formula1>
            <xm:f>IF(VLOOKUP($C7,bd!D44:H134,5,FALSE)=0,"",Datos!$A$7:$A$10)</xm:f>
          </x14:formula1>
          <xm:sqref>D7:E7</xm:sqref>
        </x14:dataValidation>
        <x14:dataValidation type="list" allowBlank="1" showInputMessage="1" showErrorMessage="1">
          <x14:formula1>
            <xm:f>IF(VLOOKUP($C5,bd!D6:H132,5,FALSE)=0,"",Datos!$A$7:$A$10)</xm:f>
          </x14:formula1>
          <xm:sqref>D5:E5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19" zoomScaleNormal="100" zoomScaleSheetLayoutView="100" workbookViewId="0">
      <selection activeCell="C7" sqref="C7"/>
    </sheetView>
  </sheetViews>
  <sheetFormatPr baseColWidth="10" defaultColWidth="12" defaultRowHeight="15" x14ac:dyDescent="0.2"/>
  <cols>
    <col min="1" max="1" width="18.33203125" style="14" customWidth="1"/>
    <col min="2" max="2" width="14" style="14" customWidth="1"/>
    <col min="3" max="3" width="52.1640625" style="14" customWidth="1"/>
    <col min="4" max="4" width="3.33203125" style="14" hidden="1" customWidth="1"/>
    <col min="5" max="5" width="19.1640625" style="14" customWidth="1"/>
    <col min="6" max="7" width="16.5" style="14" bestFit="1" customWidth="1"/>
    <col min="8" max="8" width="18.83203125" style="14" customWidth="1"/>
    <col min="9" max="16384" width="12" style="14"/>
  </cols>
  <sheetData>
    <row r="1" spans="1:8" x14ac:dyDescent="0.2">
      <c r="A1" s="431" t="s">
        <v>198</v>
      </c>
      <c r="B1" s="431"/>
      <c r="C1" s="431"/>
      <c r="D1" s="431"/>
      <c r="E1" s="431"/>
      <c r="F1" s="431"/>
      <c r="G1" s="431"/>
      <c r="H1" s="431"/>
    </row>
    <row r="2" spans="1:8" x14ac:dyDescent="0.2">
      <c r="A2" s="431" t="s">
        <v>326</v>
      </c>
      <c r="B2" s="431"/>
      <c r="C2" s="431"/>
      <c r="D2" s="431"/>
      <c r="E2" s="431"/>
      <c r="F2" s="431"/>
      <c r="G2" s="431"/>
      <c r="H2" s="431"/>
    </row>
    <row r="3" spans="1:8" x14ac:dyDescent="0.2">
      <c r="A3" s="431" t="s">
        <v>200</v>
      </c>
      <c r="B3" s="431"/>
      <c r="C3" s="431"/>
      <c r="D3" s="431"/>
      <c r="E3" s="431"/>
      <c r="F3" s="431"/>
      <c r="G3" s="431"/>
      <c r="H3" s="431"/>
    </row>
    <row r="4" spans="1:8" x14ac:dyDescent="0.2">
      <c r="A4" s="431" t="s">
        <v>327</v>
      </c>
      <c r="B4" s="431"/>
      <c r="C4" s="431"/>
      <c r="D4" s="431"/>
      <c r="E4" s="431"/>
      <c r="F4" s="431"/>
      <c r="G4" s="431"/>
      <c r="H4" s="431"/>
    </row>
    <row r="6" spans="1:8" ht="15.75" x14ac:dyDescent="0.2">
      <c r="A6" s="46" t="s">
        <v>328</v>
      </c>
      <c r="C6" s="46"/>
      <c r="D6" s="46"/>
    </row>
    <row r="7" spans="1:8" ht="63" x14ac:dyDescent="0.2">
      <c r="A7" s="249" t="s">
        <v>195</v>
      </c>
      <c r="B7" s="233" t="s">
        <v>241</v>
      </c>
      <c r="C7" s="248" t="s">
        <v>150</v>
      </c>
      <c r="D7" s="235"/>
      <c r="E7" s="236" t="s">
        <v>235</v>
      </c>
    </row>
    <row r="8" spans="1:8" ht="15" customHeight="1" x14ac:dyDescent="0.2">
      <c r="A8" s="237" t="s">
        <v>103</v>
      </c>
      <c r="B8" s="137" t="s">
        <v>242</v>
      </c>
      <c r="C8" s="136" t="s">
        <v>250</v>
      </c>
      <c r="D8" s="14" t="s">
        <v>257</v>
      </c>
      <c r="E8" s="238">
        <f>VLOOKUP("Si"&amp;B8,bd!$F$2:$J$129,5,FALSE)</f>
        <v>906.75</v>
      </c>
    </row>
    <row r="9" spans="1:8" ht="15" customHeight="1" x14ac:dyDescent="0.2">
      <c r="A9" s="239" t="s">
        <v>104</v>
      </c>
      <c r="B9" s="139" t="s">
        <v>243</v>
      </c>
      <c r="C9" s="138" t="s">
        <v>251</v>
      </c>
      <c r="D9" s="14" t="s">
        <v>257</v>
      </c>
      <c r="E9" s="240">
        <f>VLOOKUP("Si"&amp;B9,bd!$F$2:$J$129,5,FALSE)</f>
        <v>1014.95</v>
      </c>
    </row>
    <row r="10" spans="1:8" ht="15" customHeight="1" x14ac:dyDescent="0.2">
      <c r="A10" s="241" t="s">
        <v>105</v>
      </c>
      <c r="B10" s="141" t="s">
        <v>244</v>
      </c>
      <c r="C10" s="140" t="s">
        <v>252</v>
      </c>
      <c r="D10" s="14" t="s">
        <v>257</v>
      </c>
      <c r="E10" s="242">
        <f>VLOOKUP("Si"&amp;B10,bd!$F$2:$J$129,5,FALSE)</f>
        <v>1167.3499999999999</v>
      </c>
    </row>
    <row r="11" spans="1:8" ht="15" customHeight="1" x14ac:dyDescent="0.2">
      <c r="A11" s="239" t="s">
        <v>106</v>
      </c>
      <c r="B11" s="139" t="s">
        <v>245</v>
      </c>
      <c r="C11" s="138" t="s">
        <v>253</v>
      </c>
      <c r="D11" s="14" t="s">
        <v>257</v>
      </c>
      <c r="E11" s="240">
        <f>VLOOKUP("Si"&amp;B11,bd!$F$2:$J$129,5,FALSE)</f>
        <v>1256.8499999999999</v>
      </c>
    </row>
    <row r="12" spans="1:8" ht="15" customHeight="1" x14ac:dyDescent="0.2">
      <c r="A12" s="243" t="s">
        <v>107</v>
      </c>
      <c r="B12" s="244" t="s">
        <v>246</v>
      </c>
      <c r="C12" s="245" t="s">
        <v>254</v>
      </c>
      <c r="D12" s="246" t="s">
        <v>257</v>
      </c>
      <c r="E12" s="247">
        <f>VLOOKUP("Si"&amp;B12,bd!$F$2:$J$129,5,FALSE)</f>
        <v>672.8</v>
      </c>
    </row>
    <row r="15" spans="1:8" ht="15.75" x14ac:dyDescent="0.2">
      <c r="A15" s="46" t="s">
        <v>329</v>
      </c>
      <c r="C15" s="46"/>
      <c r="D15" s="46"/>
    </row>
    <row r="16" spans="1:8" ht="15.75" x14ac:dyDescent="0.2">
      <c r="B16" s="15"/>
      <c r="C16" s="15"/>
      <c r="D16" s="15"/>
      <c r="E16" s="434" t="s">
        <v>235</v>
      </c>
      <c r="F16" s="435"/>
      <c r="G16" s="435"/>
      <c r="H16" s="436"/>
    </row>
    <row r="17" spans="1:8" ht="15.75" x14ac:dyDescent="0.2">
      <c r="A17" s="117" t="s">
        <v>195</v>
      </c>
      <c r="B17" s="432" t="s">
        <v>150</v>
      </c>
      <c r="C17" s="433"/>
      <c r="D17" s="151"/>
      <c r="E17" s="118" t="s">
        <v>30</v>
      </c>
      <c r="F17" s="118" t="s">
        <v>152</v>
      </c>
      <c r="G17" s="118" t="s">
        <v>153</v>
      </c>
      <c r="H17" s="119" t="s">
        <v>154</v>
      </c>
    </row>
    <row r="18" spans="1:8" ht="15" customHeight="1" x14ac:dyDescent="0.2">
      <c r="A18" s="52" t="s">
        <v>115</v>
      </c>
      <c r="B18" s="120" t="s">
        <v>167</v>
      </c>
      <c r="C18" s="149" t="s">
        <v>168</v>
      </c>
      <c r="D18" s="120" t="s">
        <v>153</v>
      </c>
      <c r="E18" s="53"/>
      <c r="F18" s="53"/>
      <c r="G18" s="54">
        <f>VLOOKUP("Si"&amp;B18,bd!$F$2:$J$129,5,FALSE)</f>
        <v>45732.85</v>
      </c>
      <c r="H18" s="55"/>
    </row>
    <row r="19" spans="1:8" ht="15" customHeight="1" x14ac:dyDescent="0.2">
      <c r="A19" s="100">
        <v>16</v>
      </c>
      <c r="B19" s="101" t="s">
        <v>169</v>
      </c>
      <c r="C19" s="143" t="s">
        <v>170</v>
      </c>
      <c r="D19" s="101">
        <v>4</v>
      </c>
      <c r="E19" s="109">
        <f>VLOOKUP("Si"&amp;B19&amp;E$17,bd!$F$2:$J$129,5,FALSE)</f>
        <v>22938.7</v>
      </c>
      <c r="F19" s="109">
        <f>VLOOKUP("Si"&amp;B19&amp;F$17,bd!$F$2:$J$129,5,FALSE)</f>
        <v>23347.35</v>
      </c>
      <c r="G19" s="110">
        <f>VLOOKUP("Si"&amp;B19&amp;G$17,bd!$F$2:$J$129,5,FALSE)</f>
        <v>25215.85</v>
      </c>
      <c r="H19" s="111">
        <f>VLOOKUP("Si"&amp;B19&amp;H$17,bd!$F$2:$J$129,5,FALSE)</f>
        <v>27233.15</v>
      </c>
    </row>
    <row r="20" spans="1:8" ht="15" customHeight="1" x14ac:dyDescent="0.2">
      <c r="A20" s="56">
        <v>16</v>
      </c>
      <c r="B20" s="121" t="s">
        <v>169</v>
      </c>
      <c r="C20" s="147" t="s">
        <v>171</v>
      </c>
      <c r="D20" s="121">
        <v>4</v>
      </c>
      <c r="E20" s="57">
        <f>VLOOKUP("Si"&amp;B20&amp;E$17,bd!$F$2:$J$129,5,FALSE)</f>
        <v>22938.7</v>
      </c>
      <c r="F20" s="58">
        <f>VLOOKUP("Si"&amp;B20&amp;F$17,bd!$F$2:$J$129,5,FALSE)</f>
        <v>23347.35</v>
      </c>
      <c r="G20" s="59">
        <f>VLOOKUP("Si"&amp;B20&amp;G$17,bd!$F$2:$J$129,5,FALSE)</f>
        <v>25215.85</v>
      </c>
      <c r="H20" s="60">
        <f>VLOOKUP("Si"&amp;B20&amp;H$17,bd!$F$2:$J$129,5,FALSE)</f>
        <v>27233.15</v>
      </c>
    </row>
    <row r="21" spans="1:8" ht="15" customHeight="1" x14ac:dyDescent="0.2">
      <c r="A21" s="100">
        <v>16</v>
      </c>
      <c r="B21" s="101" t="s">
        <v>172</v>
      </c>
      <c r="C21" s="143" t="s">
        <v>173</v>
      </c>
      <c r="D21" s="101">
        <v>4</v>
      </c>
      <c r="E21" s="109">
        <f>VLOOKUP("Si"&amp;B21&amp;E$17,bd!$F$2:$J$129,5,FALSE)</f>
        <v>22938.7</v>
      </c>
      <c r="F21" s="109">
        <f>VLOOKUP("Si"&amp;B21&amp;F$17,bd!$F$2:$J$129,5,FALSE)</f>
        <v>23347.35</v>
      </c>
      <c r="G21" s="110">
        <f>VLOOKUP("Si"&amp;B21&amp;G$17,bd!$F$2:$J$129,5,FALSE)</f>
        <v>25215.85</v>
      </c>
      <c r="H21" s="111">
        <f>VLOOKUP("Si"&amp;B21&amp;H$17,bd!$F$2:$J$129,5,FALSE)</f>
        <v>27233.15</v>
      </c>
    </row>
    <row r="22" spans="1:8" ht="15" customHeight="1" x14ac:dyDescent="0.2">
      <c r="A22" s="61">
        <v>14</v>
      </c>
      <c r="B22" s="122" t="s">
        <v>140</v>
      </c>
      <c r="C22" s="147" t="s">
        <v>144</v>
      </c>
      <c r="D22" s="122">
        <v>4</v>
      </c>
      <c r="E22" s="62">
        <f>VLOOKUP("Si"&amp;B22&amp;E$17,bd!$F$2:$J$129,5,FALSE)</f>
        <v>20744.55</v>
      </c>
      <c r="F22" s="63">
        <f>VLOOKUP("Si"&amp;B22&amp;F$17,bd!$F$2:$J$129,5,FALSE)</f>
        <v>21139.200000000001</v>
      </c>
      <c r="G22" s="64">
        <f>VLOOKUP("Si"&amp;B22&amp;G$17,bd!$F$2:$J$129,5,FALSE)</f>
        <v>22830.9</v>
      </c>
      <c r="H22" s="65">
        <f>VLOOKUP("Si"&amp;B22&amp;H$17,bd!$F$2:$J$129,5,FALSE)</f>
        <v>24657.35</v>
      </c>
    </row>
    <row r="23" spans="1:8" ht="15" customHeight="1" x14ac:dyDescent="0.2">
      <c r="A23" s="100">
        <v>14</v>
      </c>
      <c r="B23" s="101" t="s">
        <v>141</v>
      </c>
      <c r="C23" s="143" t="s">
        <v>111</v>
      </c>
      <c r="D23" s="101">
        <v>4</v>
      </c>
      <c r="E23" s="109">
        <f>VLOOKUP("Si"&amp;B23&amp;E$17,bd!$F$2:$J$129,5,FALSE)</f>
        <v>20744.55</v>
      </c>
      <c r="F23" s="109">
        <f>VLOOKUP("Si"&amp;B23&amp;F$17,bd!$F$2:$J$129,5,FALSE)</f>
        <v>21139.200000000001</v>
      </c>
      <c r="G23" s="110">
        <f>VLOOKUP("Si"&amp;B23&amp;G$17,bd!$F$2:$J$129,5,FALSE)</f>
        <v>22830.9</v>
      </c>
      <c r="H23" s="111">
        <f>VLOOKUP("Si"&amp;B23&amp;H$17,bd!$F$2:$J$129,5,FALSE)</f>
        <v>24657.35</v>
      </c>
    </row>
    <row r="24" spans="1:8" ht="15" customHeight="1" x14ac:dyDescent="0.2">
      <c r="A24" s="67">
        <v>14</v>
      </c>
      <c r="B24" s="123" t="s">
        <v>141</v>
      </c>
      <c r="C24" s="147" t="s">
        <v>197</v>
      </c>
      <c r="D24" s="123">
        <v>4</v>
      </c>
      <c r="E24" s="68">
        <f>VLOOKUP("Si"&amp;B24&amp;E$17,bd!$F$2:$J$129,5,FALSE)</f>
        <v>20744.55</v>
      </c>
      <c r="F24" s="59">
        <f>VLOOKUP("Si"&amp;B24&amp;F$17,bd!$F$2:$J$129,5,FALSE)</f>
        <v>21139.200000000001</v>
      </c>
      <c r="G24" s="69">
        <f>VLOOKUP("Si"&amp;B24&amp;G$17,bd!$F$2:$J$129,5,FALSE)</f>
        <v>22830.9</v>
      </c>
      <c r="H24" s="70">
        <f>VLOOKUP("Si"&amp;B24&amp;H$17,bd!$F$2:$J$129,5,FALSE)</f>
        <v>24657.35</v>
      </c>
    </row>
    <row r="25" spans="1:8" ht="15" customHeight="1" x14ac:dyDescent="0.2">
      <c r="A25" s="100">
        <v>12</v>
      </c>
      <c r="B25" s="101" t="s">
        <v>174</v>
      </c>
      <c r="C25" s="143" t="s">
        <v>175</v>
      </c>
      <c r="D25" s="101">
        <v>4</v>
      </c>
      <c r="E25" s="109">
        <f>VLOOKUP("Si"&amp;B25&amp;E$17,bd!$F$2:$J$129,5,FALSE)</f>
        <v>18946.150000000001</v>
      </c>
      <c r="F25" s="109">
        <f>VLOOKUP("Si"&amp;B25&amp;F$17,bd!$F$2:$J$129,5,FALSE)</f>
        <v>19332.150000000001</v>
      </c>
      <c r="G25" s="110">
        <f>VLOOKUP("Si"&amp;B25&amp;G$17,bd!$F$2:$J$129,5,FALSE)</f>
        <v>20878.25</v>
      </c>
      <c r="H25" s="111">
        <f>VLOOKUP("Si"&amp;B25&amp;H$17,bd!$F$2:$J$129,5,FALSE)</f>
        <v>22548.400000000001</v>
      </c>
    </row>
    <row r="26" spans="1:8" ht="15" customHeight="1" x14ac:dyDescent="0.2">
      <c r="A26" s="71">
        <v>10</v>
      </c>
      <c r="B26" s="123" t="s">
        <v>176</v>
      </c>
      <c r="C26" s="147" t="s">
        <v>177</v>
      </c>
      <c r="D26" s="101">
        <v>4</v>
      </c>
      <c r="E26" s="72">
        <f>VLOOKUP("Si"&amp;B26&amp;E$17,bd!$F$2:$J$129,5,FALSE)</f>
        <v>17036.650000000001</v>
      </c>
      <c r="F26" s="73">
        <f>VLOOKUP("Si"&amp;B26&amp;F$17,bd!$F$2:$J$129,5,FALSE)</f>
        <v>17534.75</v>
      </c>
      <c r="G26" s="74">
        <f>VLOOKUP("Si"&amp;B26&amp;G$17,bd!$F$2:$J$129,5,FALSE)</f>
        <v>18937.5</v>
      </c>
      <c r="H26" s="65">
        <f>VLOOKUP("Si"&amp;B26&amp;H$17,bd!$F$2:$J$129,5,FALSE)</f>
        <v>20452.349999999999</v>
      </c>
    </row>
    <row r="27" spans="1:8" ht="15" customHeight="1" x14ac:dyDescent="0.2">
      <c r="A27" s="100">
        <v>10</v>
      </c>
      <c r="B27" s="101" t="s">
        <v>176</v>
      </c>
      <c r="C27" s="143" t="s">
        <v>196</v>
      </c>
      <c r="D27" s="101">
        <v>4</v>
      </c>
      <c r="E27" s="109">
        <f>VLOOKUP("Si"&amp;B27&amp;E$17,bd!$F$2:$J$129,5,FALSE)</f>
        <v>17036.650000000001</v>
      </c>
      <c r="F27" s="109">
        <f>VLOOKUP("Si"&amp;B27&amp;F$17,bd!$F$2:$J$129,5,FALSE)</f>
        <v>17534.75</v>
      </c>
      <c r="G27" s="110">
        <f>VLOOKUP("Si"&amp;B27&amp;G$17,bd!$F$2:$J$129,5,FALSE)</f>
        <v>18937.5</v>
      </c>
      <c r="H27" s="111">
        <f>VLOOKUP("Si"&amp;B27&amp;H$17,bd!$F$2:$J$129,5,FALSE)</f>
        <v>20452.349999999999</v>
      </c>
    </row>
    <row r="28" spans="1:8" x14ac:dyDescent="0.2">
      <c r="A28" s="75">
        <v>9</v>
      </c>
      <c r="B28" s="124" t="s">
        <v>142</v>
      </c>
      <c r="C28" s="147" t="s">
        <v>112</v>
      </c>
      <c r="D28" s="101">
        <v>4</v>
      </c>
      <c r="E28" s="76">
        <f>VLOOKUP("Si"&amp;B28&amp;E$17,bd!$F$2:$J$129,5,FALSE)</f>
        <v>16197.8</v>
      </c>
      <c r="F28" s="77">
        <f>VLOOKUP("Si"&amp;B28&amp;F$17,bd!$F$2:$J$129,5,FALSE)</f>
        <v>16693.75</v>
      </c>
      <c r="G28" s="78">
        <f>VLOOKUP("Si"&amp;B28&amp;G$17,bd!$F$2:$J$129,5,FALSE)</f>
        <v>18028.599999999999</v>
      </c>
      <c r="H28" s="79">
        <f>VLOOKUP("Si"&amp;B28&amp;H$17,bd!$F$2:$J$129,5,FALSE)</f>
        <v>19471.2</v>
      </c>
    </row>
    <row r="29" spans="1:8" ht="15" customHeight="1" x14ac:dyDescent="0.2">
      <c r="A29" s="100">
        <v>9</v>
      </c>
      <c r="B29" s="101" t="s">
        <v>142</v>
      </c>
      <c r="C29" s="143" t="s">
        <v>178</v>
      </c>
      <c r="D29" s="101">
        <v>4</v>
      </c>
      <c r="E29" s="109">
        <f>VLOOKUP("Si"&amp;B29&amp;E$17,bd!$F$2:$J$129,5,FALSE)</f>
        <v>16197.8</v>
      </c>
      <c r="F29" s="109">
        <f>VLOOKUP("Si"&amp;B29&amp;F$17,bd!$F$2:$J$129,5,FALSE)</f>
        <v>16693.75</v>
      </c>
      <c r="G29" s="110">
        <f>VLOOKUP("Si"&amp;B29&amp;G$17,bd!$F$2:$J$129,5,FALSE)</f>
        <v>18028.599999999999</v>
      </c>
      <c r="H29" s="111">
        <f>VLOOKUP("Si"&amp;B29&amp;H$17,bd!$F$2:$J$129,5,FALSE)</f>
        <v>19471.2</v>
      </c>
    </row>
    <row r="30" spans="1:8" ht="15" customHeight="1" x14ac:dyDescent="0.2">
      <c r="A30" s="75">
        <v>8</v>
      </c>
      <c r="B30" s="47" t="s">
        <v>273</v>
      </c>
      <c r="C30" s="147" t="s">
        <v>179</v>
      </c>
      <c r="D30" s="101">
        <v>4</v>
      </c>
      <c r="E30" s="80">
        <f>VLOOKUP("Si"&amp;B30&amp;E$17,bd!$F$2:$J$129,5,FALSE)</f>
        <v>15537.95</v>
      </c>
      <c r="F30" s="81">
        <f>VLOOKUP("Si"&amp;B30&amp;F$17,bd!$F$2:$J$129,5,FALSE)</f>
        <v>16040.4</v>
      </c>
      <c r="G30" s="66">
        <f>VLOOKUP("Si"&amp;B30&amp;G$17,bd!$F$2:$J$129,5,FALSE)</f>
        <v>17323.45</v>
      </c>
      <c r="H30" s="82">
        <f>VLOOKUP("Si"&amp;B30&amp;H$17,bd!$F$2:$J$129,5,FALSE)</f>
        <v>18710</v>
      </c>
    </row>
    <row r="31" spans="1:8" ht="15" customHeight="1" x14ac:dyDescent="0.2">
      <c r="A31" s="100">
        <v>8</v>
      </c>
      <c r="B31" s="101" t="s">
        <v>201</v>
      </c>
      <c r="C31" s="143" t="s">
        <v>180</v>
      </c>
      <c r="D31" s="101">
        <v>4</v>
      </c>
      <c r="E31" s="109">
        <f>VLOOKUP("Si"&amp;B31&amp;E$17,bd!$F$2:$J$129,5,FALSE)</f>
        <v>15537.95</v>
      </c>
      <c r="F31" s="109">
        <f>VLOOKUP("Si"&amp;B31&amp;F$17,bd!$F$2:$J$129,5,FALSE)</f>
        <v>16040.4</v>
      </c>
      <c r="G31" s="110">
        <f>VLOOKUP("Si"&amp;B31&amp;G$17,bd!$F$2:$J$129,5,FALSE)</f>
        <v>17323.45</v>
      </c>
      <c r="H31" s="111">
        <f>VLOOKUP("Si"&amp;B31&amp;H$17,bd!$F$2:$J$129,5,FALSE)</f>
        <v>18710</v>
      </c>
    </row>
    <row r="32" spans="1:8" ht="15" customHeight="1" x14ac:dyDescent="0.2">
      <c r="A32" s="83">
        <v>7</v>
      </c>
      <c r="B32" s="125" t="s">
        <v>181</v>
      </c>
      <c r="C32" s="177" t="s">
        <v>274</v>
      </c>
      <c r="D32" s="101">
        <v>4</v>
      </c>
      <c r="E32" s="84">
        <f>VLOOKUP("Si"&amp;B32&amp;E$17,bd!$F$2:$J$129,5,FALSE)</f>
        <v>14761.65</v>
      </c>
      <c r="F32" s="85">
        <f>VLOOKUP("Si"&amp;B32&amp;F$17,bd!$F$2:$J$129,5,FALSE)</f>
        <v>15258.7</v>
      </c>
      <c r="G32" s="86">
        <f>VLOOKUP("Si"&amp;B32&amp;G$17,bd!$F$2:$J$129,5,FALSE)</f>
        <v>16479.2</v>
      </c>
      <c r="H32" s="87">
        <f>VLOOKUP("Si"&amp;B32&amp;H$17,bd!$F$2:$J$129,5,FALSE)</f>
        <v>17797.849999999999</v>
      </c>
    </row>
    <row r="33" spans="1:8" ht="15" customHeight="1" x14ac:dyDescent="0.2">
      <c r="A33" s="100">
        <v>5</v>
      </c>
      <c r="B33" s="101" t="s">
        <v>182</v>
      </c>
      <c r="C33" s="143" t="s">
        <v>183</v>
      </c>
      <c r="D33" s="101">
        <v>4</v>
      </c>
      <c r="E33" s="109">
        <f>VLOOKUP("Si"&amp;B33&amp;E$17,bd!$F$2:$J$129,5,FALSE)</f>
        <v>13339.5</v>
      </c>
      <c r="F33" s="109">
        <f>VLOOKUP("Si"&amp;B33&amp;F$17,bd!$F$2:$J$129,5,FALSE)</f>
        <v>13839.75</v>
      </c>
      <c r="G33" s="110">
        <f>VLOOKUP("Si"&amp;B33&amp;G$17,bd!$F$2:$J$129,5,FALSE)</f>
        <v>14947.1</v>
      </c>
      <c r="H33" s="111">
        <f>VLOOKUP("Si"&amp;B33&amp;H$17,bd!$F$2:$J$129,5,FALSE)</f>
        <v>16142.8</v>
      </c>
    </row>
    <row r="34" spans="1:8" ht="15" customHeight="1" x14ac:dyDescent="0.2">
      <c r="A34" s="75" t="s">
        <v>184</v>
      </c>
      <c r="B34" s="126" t="s">
        <v>185</v>
      </c>
      <c r="C34" s="147" t="s">
        <v>186</v>
      </c>
      <c r="D34" s="101">
        <v>4</v>
      </c>
      <c r="E34" s="76">
        <f>VLOOKUP("Si"&amp;B34&amp;E$17,bd!$F$2:$J$129,5,FALSE)</f>
        <v>13339.5</v>
      </c>
      <c r="F34" s="88">
        <f>VLOOKUP("Si"&amp;B34&amp;F$17,bd!$F$2:$J$129,5,FALSE)</f>
        <v>13839.75</v>
      </c>
      <c r="G34" s="89">
        <f>VLOOKUP("Si"&amp;B34&amp;G$17,bd!$F$2:$J$129,5,FALSE)</f>
        <v>14947.1</v>
      </c>
      <c r="H34" s="90">
        <f>VLOOKUP("Si"&amp;B34&amp;H$17,bd!$F$2:$J$129,5,FALSE)</f>
        <v>16142.8</v>
      </c>
    </row>
    <row r="35" spans="1:8" ht="15" customHeight="1" x14ac:dyDescent="0.2">
      <c r="A35" s="100">
        <v>4</v>
      </c>
      <c r="B35" s="101" t="s">
        <v>187</v>
      </c>
      <c r="C35" s="143" t="s">
        <v>188</v>
      </c>
      <c r="D35" s="101">
        <v>4</v>
      </c>
      <c r="E35" s="109">
        <f>VLOOKUP("Si"&amp;B35&amp;E$17,bd!$F$2:$J$129,5,FALSE)</f>
        <v>12680.7</v>
      </c>
      <c r="F35" s="109">
        <f>VLOOKUP("Si"&amp;B35&amp;F$17,bd!$F$2:$J$129,5,FALSE)</f>
        <v>13190.7</v>
      </c>
      <c r="G35" s="110">
        <f>VLOOKUP("Si"&amp;B35&amp;G$17,bd!$F$2:$J$129,5,FALSE)</f>
        <v>14246.25</v>
      </c>
      <c r="H35" s="111">
        <f>VLOOKUP("Si"&amp;B35&amp;H$17,bd!$F$2:$J$129,5,FALSE)</f>
        <v>15385.9</v>
      </c>
    </row>
    <row r="36" spans="1:8" ht="15" customHeight="1" x14ac:dyDescent="0.2">
      <c r="A36" s="92">
        <v>4</v>
      </c>
      <c r="B36" s="127" t="s">
        <v>189</v>
      </c>
      <c r="C36" s="147" t="s">
        <v>190</v>
      </c>
      <c r="D36" s="101">
        <v>4</v>
      </c>
      <c r="E36" s="91">
        <f>VLOOKUP("Si"&amp;B36&amp;E$17,bd!$F$2:$J$129,5,FALSE)</f>
        <v>12680.7</v>
      </c>
      <c r="F36" s="93">
        <f>VLOOKUP("Si"&amp;B36&amp;F$17,bd!$F$2:$J$129,5,FALSE)</f>
        <v>13190.7</v>
      </c>
      <c r="G36" s="94">
        <f>VLOOKUP("Si"&amp;B36&amp;G$17,bd!$F$2:$J$129,5,FALSE)</f>
        <v>14246.25</v>
      </c>
      <c r="H36" s="95">
        <f>VLOOKUP("Si"&amp;B36&amp;H$17,bd!$F$2:$J$129,5,FALSE)</f>
        <v>15385.9</v>
      </c>
    </row>
    <row r="37" spans="1:8" x14ac:dyDescent="0.2">
      <c r="A37" s="100">
        <v>3</v>
      </c>
      <c r="B37" s="101" t="s">
        <v>270</v>
      </c>
      <c r="C37" s="143" t="s">
        <v>191</v>
      </c>
      <c r="D37" s="101">
        <v>4</v>
      </c>
      <c r="E37" s="109">
        <f>VLOOKUP("Si"&amp;B37&amp;E$17,bd!$F$2:$J$129,5,FALSE)</f>
        <v>12092</v>
      </c>
      <c r="F37" s="109">
        <f>VLOOKUP("Si"&amp;B37&amp;F$17,bd!$F$2:$J$129,5,FALSE)</f>
        <v>12608.45</v>
      </c>
      <c r="G37" s="110">
        <f>VLOOKUP("Si"&amp;B37&amp;G$17,bd!$F$2:$J$129,5,FALSE)</f>
        <v>13616.6</v>
      </c>
      <c r="H37" s="111">
        <f>VLOOKUP("Si"&amp;B37&amp;H$17,bd!$F$2:$J$129,5,FALSE)</f>
        <v>14706.65</v>
      </c>
    </row>
    <row r="38" spans="1:8" ht="15" customHeight="1" x14ac:dyDescent="0.2">
      <c r="A38" s="96">
        <v>3</v>
      </c>
      <c r="B38" s="128" t="s">
        <v>271</v>
      </c>
      <c r="C38" s="147" t="s">
        <v>192</v>
      </c>
      <c r="D38" s="128">
        <v>4</v>
      </c>
      <c r="E38" s="97">
        <f>VLOOKUP("Si"&amp;B38&amp;E$17,bd!$F$2:$J$129,5,FALSE)</f>
        <v>12092</v>
      </c>
      <c r="F38" s="98">
        <f>VLOOKUP("Si"&amp;B38&amp;F$17,bd!$F$2:$J$129,5,FALSE)</f>
        <v>12608.45</v>
      </c>
      <c r="G38" s="89">
        <f>VLOOKUP("Si"&amp;B38&amp;G$17,bd!$F$2:$J$129,5,FALSE)</f>
        <v>13616.6</v>
      </c>
      <c r="H38" s="99">
        <f>VLOOKUP("Si"&amp;B38&amp;H$17,bd!$F$2:$J$129,5,FALSE)</f>
        <v>14706.65</v>
      </c>
    </row>
    <row r="39" spans="1:8" x14ac:dyDescent="0.2">
      <c r="A39" s="103">
        <v>1</v>
      </c>
      <c r="B39" s="129" t="s">
        <v>272</v>
      </c>
      <c r="C39" s="148" t="s">
        <v>193</v>
      </c>
      <c r="D39" s="129">
        <v>4</v>
      </c>
      <c r="E39" s="104">
        <f>VLOOKUP("Si"&amp;B39&amp;E$17,bd!$F$2:$J$129,5,FALSE)</f>
        <v>0</v>
      </c>
      <c r="F39" s="105">
        <f>VLOOKUP("Si"&amp;B39&amp;F$17,bd!$F$2:$J$129,5,FALSE)</f>
        <v>11699.55</v>
      </c>
      <c r="G39" s="106">
        <f>VLOOKUP("Si"&amp;B39&amp;G$17,bd!$F$2:$J$129,5,FALSE)</f>
        <v>12635.4</v>
      </c>
      <c r="H39" s="107">
        <f>VLOOKUP("Si"&amp;B39&amp;H$17,bd!$F$2:$J$129,5,FALSE)</f>
        <v>13645.7</v>
      </c>
    </row>
    <row r="41" spans="1:8" x14ac:dyDescent="0.2">
      <c r="A41" s="14" t="s">
        <v>325</v>
      </c>
    </row>
    <row r="42" spans="1:8" x14ac:dyDescent="0.2">
      <c r="A42" s="225"/>
      <c r="B42" s="226" t="s">
        <v>314</v>
      </c>
      <c r="C42" s="227" t="s">
        <v>313</v>
      </c>
      <c r="D42" s="226"/>
      <c r="E42" s="228"/>
      <c r="F42" s="229"/>
      <c r="G42" s="230"/>
      <c r="H42" s="231">
        <v>62232</v>
      </c>
    </row>
    <row r="45" spans="1:8" ht="32.25" customHeight="1" x14ac:dyDescent="0.2">
      <c r="A45" s="430" t="s">
        <v>236</v>
      </c>
      <c r="B45" s="430"/>
      <c r="C45" s="430"/>
      <c r="D45" s="430"/>
      <c r="E45" s="430"/>
      <c r="F45" s="430"/>
      <c r="G45" s="430"/>
      <c r="H45" s="430"/>
    </row>
  </sheetData>
  <mergeCells count="7">
    <mergeCell ref="A45:H45"/>
    <mergeCell ref="A3:H3"/>
    <mergeCell ref="A1:H1"/>
    <mergeCell ref="A4:H4"/>
    <mergeCell ref="B17:C17"/>
    <mergeCell ref="E16:H16"/>
    <mergeCell ref="A2:H2"/>
  </mergeCells>
  <pageMargins left="0.3" right="0.27" top="0.74803149606299213" bottom="0.74803149606299213" header="0.31496062992125984" footer="0.31496062992125984"/>
  <pageSetup scale="64" orientation="portrait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topLeftCell="B19" zoomScale="130" zoomScaleNormal="130" zoomScaleSheetLayoutView="130" workbookViewId="0">
      <selection activeCell="F15" sqref="F15:O15"/>
    </sheetView>
  </sheetViews>
  <sheetFormatPr baseColWidth="10" defaultColWidth="9.33203125" defaultRowHeight="12.75" x14ac:dyDescent="0.2"/>
  <cols>
    <col min="1" max="1" width="3.5" hidden="1" customWidth="1"/>
    <col min="2" max="2" width="3.5" customWidth="1"/>
    <col min="3" max="4" width="17.33203125" customWidth="1"/>
    <col min="5" max="5" width="20.83203125" customWidth="1"/>
    <col min="6" max="6" width="18.83203125" customWidth="1"/>
    <col min="7" max="7" width="5.83203125" customWidth="1"/>
    <col min="8" max="8" width="4.6640625" customWidth="1"/>
    <col min="9" max="9" width="6.83203125" customWidth="1"/>
    <col min="10" max="11" width="8" customWidth="1"/>
    <col min="12" max="12" width="12.5" customWidth="1"/>
    <col min="13" max="13" width="9.6640625" customWidth="1"/>
    <col min="14" max="14" width="6.6640625" customWidth="1"/>
    <col min="15" max="17" width="5.83203125" customWidth="1"/>
    <col min="18" max="18" width="18.6640625" customWidth="1"/>
  </cols>
  <sheetData>
    <row r="1" spans="1:15" ht="21" customHeight="1" x14ac:dyDescent="0.2">
      <c r="C1" s="371" t="s">
        <v>0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ht="31.5" customHeight="1" x14ac:dyDescent="0.2">
      <c r="C2" s="437" t="s">
        <v>1</v>
      </c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6.5" customHeight="1" x14ac:dyDescent="0.2">
      <c r="C3" s="438" t="s">
        <v>260</v>
      </c>
      <c r="D3" s="438"/>
      <c r="E3" s="439" t="s">
        <v>247</v>
      </c>
      <c r="F3" s="439"/>
      <c r="G3" s="439" t="s">
        <v>248</v>
      </c>
      <c r="H3" s="439"/>
      <c r="I3" s="439"/>
      <c r="J3" s="439"/>
      <c r="K3" s="439"/>
      <c r="L3" s="18" t="s">
        <v>158</v>
      </c>
      <c r="M3" s="440" t="s">
        <v>249</v>
      </c>
      <c r="N3" s="440"/>
      <c r="O3" s="440"/>
    </row>
    <row r="4" spans="1:15" ht="12.95" customHeight="1" x14ac:dyDescent="0.2">
      <c r="C4" s="450" t="s">
        <v>2</v>
      </c>
      <c r="D4" s="450"/>
      <c r="E4" s="451" t="s">
        <v>155</v>
      </c>
      <c r="F4" s="451"/>
      <c r="G4" s="452" t="s">
        <v>156</v>
      </c>
      <c r="H4" s="452"/>
      <c r="I4" s="452"/>
      <c r="J4" s="452"/>
      <c r="K4" s="452"/>
    </row>
    <row r="5" spans="1:15" ht="11.1" customHeight="1" x14ac:dyDescent="0.2"/>
    <row r="6" spans="1:15" ht="21.75" customHeight="1" x14ac:dyDescent="0.2">
      <c r="C6" s="453" t="s">
        <v>157</v>
      </c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</row>
    <row r="7" spans="1:15" ht="4.5" customHeight="1" x14ac:dyDescent="0.25">
      <c r="C7" s="1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15" customHeight="1" x14ac:dyDescent="0.25">
      <c r="C8" s="13" t="s">
        <v>100</v>
      </c>
      <c r="F8" s="455" t="s">
        <v>101</v>
      </c>
      <c r="G8" s="455"/>
      <c r="H8" s="455"/>
      <c r="I8" s="455"/>
      <c r="J8" s="455"/>
      <c r="K8" s="455"/>
      <c r="L8" s="455"/>
      <c r="M8" s="455"/>
      <c r="N8" s="455"/>
      <c r="O8" s="455"/>
    </row>
    <row r="9" spans="1:15" ht="15.95" customHeight="1" x14ac:dyDescent="0.2">
      <c r="C9" s="441" t="s">
        <v>3</v>
      </c>
      <c r="D9" s="443" t="s">
        <v>4</v>
      </c>
      <c r="E9" s="445" t="s">
        <v>261</v>
      </c>
      <c r="F9" s="446"/>
      <c r="G9" s="448" t="s">
        <v>5</v>
      </c>
      <c r="H9" s="448"/>
      <c r="I9" s="448"/>
      <c r="J9" s="446" t="s">
        <v>6</v>
      </c>
      <c r="K9" s="446"/>
      <c r="L9" s="446" t="s">
        <v>9</v>
      </c>
      <c r="M9" s="446" t="s">
        <v>7</v>
      </c>
      <c r="N9" s="446" t="s">
        <v>8</v>
      </c>
      <c r="O9" s="456"/>
    </row>
    <row r="10" spans="1:15" ht="17.100000000000001" customHeight="1" x14ac:dyDescent="0.2">
      <c r="C10" s="442"/>
      <c r="D10" s="444"/>
      <c r="E10" s="447"/>
      <c r="F10" s="447"/>
      <c r="G10" s="153" t="s">
        <v>10</v>
      </c>
      <c r="H10" s="153" t="s">
        <v>11</v>
      </c>
      <c r="I10" s="153" t="s">
        <v>12</v>
      </c>
      <c r="J10" s="449"/>
      <c r="K10" s="449"/>
      <c r="L10" s="449"/>
      <c r="M10" s="449"/>
      <c r="N10" s="447"/>
      <c r="O10" s="457"/>
    </row>
    <row r="11" spans="1:15" ht="26.25" customHeight="1" x14ac:dyDescent="0.2">
      <c r="A11" s="152"/>
      <c r="B11" s="152">
        <v>1</v>
      </c>
      <c r="C11" s="154" t="s">
        <v>160</v>
      </c>
      <c r="D11" s="155" t="e">
        <f>VLOOKUP($C12,Sindicalizado!$A$8:$H$39,2,FALSE)</f>
        <v>#N/A</v>
      </c>
      <c r="E11" s="380" t="s">
        <v>75</v>
      </c>
      <c r="F11" s="380"/>
      <c r="G11" s="458">
        <v>16</v>
      </c>
      <c r="H11" s="458">
        <v>8</v>
      </c>
      <c r="I11" s="381">
        <v>2002</v>
      </c>
      <c r="J11" s="381" t="s">
        <v>262</v>
      </c>
      <c r="K11" s="381"/>
      <c r="L11" s="155">
        <v>11301</v>
      </c>
      <c r="M11" s="156" t="s">
        <v>162</v>
      </c>
      <c r="N11" s="382" t="e">
        <f>IF(OR(C11=Datos!A$4,C11=Datos!A$5),IF(N12="","V",VLOOKUP(L12,bd!F$2:J$136,5,FALSE)*N12),VLOOKUP(L12&amp;D12,bd!F$2:J$136,5,FALSE))</f>
        <v>#N/A</v>
      </c>
      <c r="O11" s="383"/>
    </row>
    <row r="12" spans="1:15" ht="54" customHeight="1" x14ac:dyDescent="0.2">
      <c r="A12" t="e">
        <f>VLOOKUP($C12,Sindicalizado!$A$8:$D$39,4,FALSE)</f>
        <v>#N/A</v>
      </c>
      <c r="C12" s="157" t="s">
        <v>173</v>
      </c>
      <c r="D12" s="158" t="s">
        <v>152</v>
      </c>
      <c r="E12" s="378" t="str">
        <f>VLOOKUP(E11,Planteles!A$2:F$13,6,FALSE)</f>
        <v>Palma Senegal S/N, y Palma de Las Canarias, Colonia Las Palmas, C.P. 23477, Cabo San Lucas, Los Cabos, B.C.S.</v>
      </c>
      <c r="F12" s="378"/>
      <c r="G12" s="459"/>
      <c r="H12" s="459"/>
      <c r="I12" s="375"/>
      <c r="J12" s="375"/>
      <c r="K12" s="375"/>
      <c r="L12" s="158" t="e">
        <f>VLOOKUP($C12,Sindicalizado!$A$8:$H$39,3,FALSE)</f>
        <v>#N/A</v>
      </c>
      <c r="M12" s="159" t="str">
        <f>IF(AND(OR(C11=Datos!A$4,C11=Datos!A$5),N12=""),"Escribe las horas que tienes asignadas==&gt;","")</f>
        <v/>
      </c>
      <c r="N12" s="375"/>
      <c r="O12" s="379"/>
    </row>
    <row r="13" spans="1:15" ht="28.5" customHeight="1" x14ac:dyDescent="0.2">
      <c r="B13">
        <v>2</v>
      </c>
      <c r="C13" s="154" t="s">
        <v>87</v>
      </c>
      <c r="D13" s="155" t="e">
        <f>VLOOKUP($C14,Sindicalizado!$A$8:$H$39,2,FALSE)</f>
        <v>#N/A</v>
      </c>
      <c r="E13" s="380" t="s">
        <v>75</v>
      </c>
      <c r="F13" s="380"/>
      <c r="G13" s="458">
        <v>2</v>
      </c>
      <c r="H13" s="458">
        <v>2</v>
      </c>
      <c r="I13" s="381">
        <v>2023</v>
      </c>
      <c r="J13" s="381" t="s">
        <v>263</v>
      </c>
      <c r="K13" s="381"/>
      <c r="L13" s="155">
        <v>11301</v>
      </c>
      <c r="M13" s="156" t="s">
        <v>165</v>
      </c>
      <c r="N13" s="382" t="e">
        <f>IF(OR(C13=Datos!A$4,C13=Datos!A$5),IF(N14="","V",VLOOKUP(L14,bd!F$2:J$136,5,FALSE)*N14),VLOOKUP(L14&amp;D14,bd!F$2:J$136,5,FALSE))</f>
        <v>#N/A</v>
      </c>
      <c r="O13" s="383"/>
    </row>
    <row r="14" spans="1:15" ht="50.25" customHeight="1" x14ac:dyDescent="0.2">
      <c r="A14" t="e">
        <f>VLOOKUP($C14,Sindicalizado!$A$8:$D$39,4,FALSE)</f>
        <v>#N/A</v>
      </c>
      <c r="C14" s="157" t="s">
        <v>250</v>
      </c>
      <c r="D14" s="158" t="s">
        <v>257</v>
      </c>
      <c r="E14" s="378" t="str">
        <f>VLOOKUP(E13,Planteles!A$2:F$13,6,FALSE)</f>
        <v>Palma Senegal S/N, y Palma de Las Canarias, Colonia Las Palmas, C.P. 23477, Cabo San Lucas, Los Cabos, B.C.S.</v>
      </c>
      <c r="F14" s="378"/>
      <c r="G14" s="459"/>
      <c r="H14" s="459"/>
      <c r="I14" s="375"/>
      <c r="J14" s="375"/>
      <c r="K14" s="375"/>
      <c r="L14" s="158" t="e">
        <f>VLOOKUP($C14,Sindicalizado!$A$8:$H$39,3,FALSE)</f>
        <v>#N/A</v>
      </c>
      <c r="M14" s="159" t="str">
        <f>IF(AND(OR(C13=Datos!A$4,C13=Datos!A$5),N14=""),"Escribe las horas que tienes asignadas==&gt;","")</f>
        <v/>
      </c>
      <c r="N14" s="375">
        <v>10</v>
      </c>
      <c r="O14" s="379"/>
    </row>
    <row r="15" spans="1:15" ht="15" x14ac:dyDescent="0.25">
      <c r="C15" s="134" t="s">
        <v>13</v>
      </c>
      <c r="F15" s="455"/>
      <c r="G15" s="455"/>
      <c r="H15" s="455"/>
      <c r="I15" s="455"/>
      <c r="J15" s="455"/>
      <c r="K15" s="455"/>
      <c r="L15" s="455"/>
      <c r="M15" s="455"/>
      <c r="N15" s="455"/>
      <c r="O15" s="455"/>
    </row>
    <row r="16" spans="1:15" ht="15.95" customHeight="1" x14ac:dyDescent="0.2">
      <c r="C16" s="460" t="s">
        <v>3</v>
      </c>
      <c r="D16" s="460" t="s">
        <v>4</v>
      </c>
      <c r="E16" s="462" t="s">
        <v>261</v>
      </c>
      <c r="F16" s="463"/>
      <c r="G16" s="466" t="s">
        <v>5</v>
      </c>
      <c r="H16" s="467"/>
      <c r="I16" s="468"/>
      <c r="J16" s="469" t="s">
        <v>6</v>
      </c>
      <c r="K16" s="470"/>
      <c r="L16" s="471" t="s">
        <v>258</v>
      </c>
      <c r="M16" s="446" t="s">
        <v>7</v>
      </c>
      <c r="N16" s="473" t="s">
        <v>259</v>
      </c>
      <c r="O16" s="474"/>
    </row>
    <row r="17" spans="1:15" ht="17.100000000000001" customHeight="1" x14ac:dyDescent="0.2">
      <c r="C17" s="461"/>
      <c r="D17" s="461"/>
      <c r="E17" s="464"/>
      <c r="F17" s="465"/>
      <c r="G17" s="3" t="s">
        <v>10</v>
      </c>
      <c r="H17" s="3" t="s">
        <v>11</v>
      </c>
      <c r="I17" s="3" t="s">
        <v>12</v>
      </c>
      <c r="J17" s="464"/>
      <c r="K17" s="465"/>
      <c r="L17" s="472"/>
      <c r="M17" s="449"/>
      <c r="N17" s="475"/>
      <c r="O17" s="476"/>
    </row>
    <row r="18" spans="1:15" ht="30" customHeight="1" x14ac:dyDescent="0.2">
      <c r="C18" s="130"/>
      <c r="D18" s="412"/>
      <c r="E18" s="407"/>
      <c r="F18" s="409"/>
      <c r="G18" s="410"/>
      <c r="H18" s="410"/>
      <c r="I18" s="412"/>
      <c r="J18" s="412"/>
      <c r="K18" s="412"/>
      <c r="L18" s="131"/>
      <c r="M18" s="160"/>
      <c r="N18" s="414"/>
      <c r="O18" s="415"/>
    </row>
    <row r="19" spans="1:15" ht="75" customHeight="1" x14ac:dyDescent="0.2">
      <c r="C19" s="132"/>
      <c r="D19" s="413"/>
      <c r="E19" s="416"/>
      <c r="F19" s="418"/>
      <c r="G19" s="411"/>
      <c r="H19" s="411"/>
      <c r="I19" s="413"/>
      <c r="J19" s="413"/>
      <c r="K19" s="413"/>
      <c r="L19" s="135" t="str">
        <f>IF(AND(OR(C18=Datos!A$4,C18=Datos!A$5),M19=""),"Escribe las horas que tienes asignadas==&gt;","")</f>
        <v/>
      </c>
      <c r="M19" s="150"/>
      <c r="N19" s="419"/>
      <c r="O19" s="420"/>
    </row>
    <row r="20" spans="1:15" x14ac:dyDescent="0.2">
      <c r="C20" s="478" t="s">
        <v>210</v>
      </c>
      <c r="D20" s="478"/>
      <c r="E20" s="478"/>
      <c r="K20" s="479" t="s">
        <v>211</v>
      </c>
      <c r="L20" s="479"/>
      <c r="M20" s="479"/>
      <c r="N20" s="479"/>
      <c r="O20" s="479"/>
    </row>
    <row r="21" spans="1:15" x14ac:dyDescent="0.2">
      <c r="C21" s="477" t="s">
        <v>237</v>
      </c>
      <c r="D21" s="477"/>
      <c r="E21" s="477"/>
      <c r="K21" s="477"/>
      <c r="L21" s="477"/>
      <c r="M21" s="477"/>
      <c r="N21" s="477"/>
      <c r="O21" s="477"/>
    </row>
    <row r="22" spans="1:15" x14ac:dyDescent="0.2">
      <c r="C22" s="477" t="s">
        <v>238</v>
      </c>
      <c r="D22" s="477"/>
      <c r="E22" s="477"/>
      <c r="F22" s="482" t="str">
        <f>G3&amp;" "&amp;C3&amp;" "&amp;E3</f>
        <v>ARNOLDO PERENGANO DE TAL</v>
      </c>
      <c r="G22" s="482"/>
      <c r="H22" s="482"/>
      <c r="I22" s="482"/>
      <c r="J22" s="482"/>
      <c r="K22" s="477"/>
      <c r="L22" s="477"/>
      <c r="M22" s="477"/>
      <c r="N22" s="477"/>
      <c r="O22" s="477"/>
    </row>
    <row r="23" spans="1:15" x14ac:dyDescent="0.2">
      <c r="C23" s="483" t="s">
        <v>239</v>
      </c>
      <c r="D23" s="483"/>
      <c r="E23" s="483"/>
      <c r="F23" s="484" t="s">
        <v>240</v>
      </c>
      <c r="G23" s="484"/>
      <c r="H23" s="484"/>
      <c r="I23" s="484"/>
      <c r="J23" s="484"/>
      <c r="K23" s="477"/>
      <c r="L23" s="477"/>
      <c r="M23" s="477"/>
      <c r="N23" s="477"/>
      <c r="O23" s="477"/>
    </row>
    <row r="24" spans="1:15" ht="28.5" customHeight="1" thickBot="1" x14ac:dyDescent="0.25">
      <c r="C24" s="480" t="s">
        <v>14</v>
      </c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</row>
    <row r="25" spans="1:15" ht="13.5" thickBot="1" x14ac:dyDescent="0.25">
      <c r="A25" s="161"/>
      <c r="B25" s="162"/>
      <c r="C25" s="40" t="s">
        <v>207</v>
      </c>
    </row>
    <row r="26" spans="1:15" x14ac:dyDescent="0.2">
      <c r="C26" s="41" t="s">
        <v>208</v>
      </c>
    </row>
    <row r="27" spans="1:15" ht="13.5" thickBot="1" x14ac:dyDescent="0.25">
      <c r="C27" s="40" t="s">
        <v>209</v>
      </c>
    </row>
    <row r="28" spans="1:15" ht="12.75" customHeight="1" thickBot="1" x14ac:dyDescent="0.25">
      <c r="A28" s="161"/>
      <c r="B28" s="162"/>
      <c r="C28" s="481" t="s">
        <v>206</v>
      </c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</row>
    <row r="29" spans="1:15" ht="9.9499999999999993" customHeight="1" x14ac:dyDescent="0.2"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</row>
    <row r="30" spans="1:15" ht="11.1" customHeight="1" x14ac:dyDescent="0.2">
      <c r="C30" s="2" t="s">
        <v>15</v>
      </c>
    </row>
  </sheetData>
  <mergeCells count="65">
    <mergeCell ref="C24:O24"/>
    <mergeCell ref="C28:O29"/>
    <mergeCell ref="C22:E22"/>
    <mergeCell ref="F22:J22"/>
    <mergeCell ref="K22:O22"/>
    <mergeCell ref="C23:E23"/>
    <mergeCell ref="F23:J23"/>
    <mergeCell ref="K23:O23"/>
    <mergeCell ref="G13:G14"/>
    <mergeCell ref="H13:H14"/>
    <mergeCell ref="I13:I14"/>
    <mergeCell ref="C21:E21"/>
    <mergeCell ref="K21:O21"/>
    <mergeCell ref="D18:D19"/>
    <mergeCell ref="E18:F18"/>
    <mergeCell ref="G18:G19"/>
    <mergeCell ref="H18:H19"/>
    <mergeCell ref="I18:I19"/>
    <mergeCell ref="J18:K19"/>
    <mergeCell ref="N18:O18"/>
    <mergeCell ref="E19:F19"/>
    <mergeCell ref="N19:O19"/>
    <mergeCell ref="C20:E20"/>
    <mergeCell ref="K20:O20"/>
    <mergeCell ref="F15:O15"/>
    <mergeCell ref="C16:C17"/>
    <mergeCell ref="D16:D17"/>
    <mergeCell ref="E16:F17"/>
    <mergeCell ref="G16:I16"/>
    <mergeCell ref="J16:K17"/>
    <mergeCell ref="L16:L17"/>
    <mergeCell ref="M16:M17"/>
    <mergeCell ref="N16:O17"/>
    <mergeCell ref="J13:K14"/>
    <mergeCell ref="L9:L10"/>
    <mergeCell ref="M9:M10"/>
    <mergeCell ref="N9:O10"/>
    <mergeCell ref="E11:F11"/>
    <mergeCell ref="G11:G12"/>
    <mergeCell ref="H11:H12"/>
    <mergeCell ref="I11:I12"/>
    <mergeCell ref="J11:K12"/>
    <mergeCell ref="N11:O11"/>
    <mergeCell ref="E12:F12"/>
    <mergeCell ref="N12:O12"/>
    <mergeCell ref="N13:O13"/>
    <mergeCell ref="E14:F14"/>
    <mergeCell ref="N14:O14"/>
    <mergeCell ref="E13:F13"/>
    <mergeCell ref="C4:D4"/>
    <mergeCell ref="E4:F4"/>
    <mergeCell ref="G4:K4"/>
    <mergeCell ref="C6:O6"/>
    <mergeCell ref="F8:O8"/>
    <mergeCell ref="C9:C10"/>
    <mergeCell ref="D9:D10"/>
    <mergeCell ref="E9:F10"/>
    <mergeCell ref="G9:I9"/>
    <mergeCell ref="J9:K10"/>
    <mergeCell ref="C1:O1"/>
    <mergeCell ref="C2:O2"/>
    <mergeCell ref="C3:D3"/>
    <mergeCell ref="E3:F3"/>
    <mergeCell ref="G3:K3"/>
    <mergeCell ref="M3:O3"/>
  </mergeCells>
  <pageMargins left="0.56999999999999995" right="0.70866141732283472" top="0.44" bottom="0.12" header="0.12" footer="0.12"/>
  <pageSetup scale="89" orientation="landscape" r:id="rId1"/>
  <headerFooter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IF(A12=4,Datos!$A$7:$A$10,A12)</xm:f>
          </x14:formula1>
          <xm:sqref>D12 D14</xm:sqref>
        </x14:dataValidation>
        <x14:dataValidation type="list" allowBlank="1" showInputMessage="1" showErrorMessage="1">
          <x14:formula1>
            <xm:f>IF($C11="Administrativo de base",Datos!$F$2:$F$6,IF($C11="Administrativo de confianza",Datos!$F$7:$F$9,Datos!$F$10:$F$11))</xm:f>
          </x14:formula1>
          <xm:sqref>M13 M11</xm:sqref>
        </x14:dataValidation>
        <x14:dataValidation type="list" allowBlank="1" showInputMessage="1" showErrorMessage="1">
          <x14:formula1>
            <xm:f>Datos!$A$2:$A$5</xm:f>
          </x14:formula1>
          <xm:sqref>C11 C13</xm:sqref>
        </x14:dataValidation>
        <x14:dataValidation type="list" allowBlank="1" showInputMessage="1" showErrorMessage="1">
          <x14:formula1>
            <xm:f>Planteles!$A$2:$A$13</xm:f>
          </x14:formula1>
          <xm:sqref>E11 E13</xm:sqref>
        </x14:dataValidation>
        <x14:dataValidation type="list" allowBlank="1" showInputMessage="1" showErrorMessage="1">
          <x14:formula1>
            <xm:f>IF($C11="","Primero selecciona un tipo de trabajador",IF($C11="Docente",Sindicalizado!$A$8:$A$12,IF($C11="Administrativo de base",Sindicalizado!$C$18:$C$39,Sindicalizado!#REF!)))</xm:f>
          </x14:formula1>
          <xm:sqref>C12 C14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4" workbookViewId="0">
      <selection activeCell="F5" sqref="F5"/>
    </sheetView>
  </sheetViews>
  <sheetFormatPr baseColWidth="10" defaultRowHeight="12.75" x14ac:dyDescent="0.2"/>
  <cols>
    <col min="1" max="1" width="25.33203125" customWidth="1"/>
    <col min="2" max="2" width="15" customWidth="1"/>
    <col min="3" max="3" width="16.33203125" customWidth="1"/>
    <col min="5" max="6" width="19.5" customWidth="1"/>
    <col min="12" max="12" width="17" customWidth="1"/>
    <col min="13" max="13" width="15.6640625" customWidth="1"/>
  </cols>
  <sheetData>
    <row r="1" spans="1:14" ht="45.75" thickBot="1" x14ac:dyDescent="0.3">
      <c r="A1" s="4" t="s">
        <v>16</v>
      </c>
      <c r="B1" s="4" t="s">
        <v>17</v>
      </c>
      <c r="C1" s="5" t="s">
        <v>18</v>
      </c>
      <c r="D1" s="5" t="s">
        <v>19</v>
      </c>
      <c r="E1" s="4" t="s">
        <v>20</v>
      </c>
      <c r="F1" s="4"/>
      <c r="G1" s="4" t="s">
        <v>21</v>
      </c>
      <c r="H1" s="4" t="s">
        <v>22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26</v>
      </c>
      <c r="N1" s="6" t="s">
        <v>27</v>
      </c>
    </row>
    <row r="2" spans="1:14" ht="128.25" thickBot="1" x14ac:dyDescent="0.25">
      <c r="A2" s="7" t="s">
        <v>28</v>
      </c>
      <c r="B2" s="7" t="s">
        <v>29</v>
      </c>
      <c r="C2" s="8">
        <v>1</v>
      </c>
      <c r="D2" s="8" t="s">
        <v>30</v>
      </c>
      <c r="E2" s="9" t="s">
        <v>31</v>
      </c>
      <c r="F2" s="9" t="s">
        <v>89</v>
      </c>
      <c r="G2" s="8" t="s">
        <v>32</v>
      </c>
      <c r="H2" s="7" t="s">
        <v>22</v>
      </c>
      <c r="I2" s="7" t="s">
        <v>22</v>
      </c>
      <c r="J2" s="8" t="s">
        <v>33</v>
      </c>
      <c r="K2" s="8" t="s">
        <v>34</v>
      </c>
      <c r="L2" s="10">
        <v>43430</v>
      </c>
      <c r="M2" s="8" t="s">
        <v>35</v>
      </c>
      <c r="N2" s="11" t="s">
        <v>36</v>
      </c>
    </row>
    <row r="3" spans="1:14" ht="90" thickBot="1" x14ac:dyDescent="0.25">
      <c r="A3" s="7" t="s">
        <v>37</v>
      </c>
      <c r="B3" s="7" t="s">
        <v>38</v>
      </c>
      <c r="C3" s="8">
        <v>2</v>
      </c>
      <c r="D3" s="8" t="s">
        <v>30</v>
      </c>
      <c r="E3" s="9" t="s">
        <v>39</v>
      </c>
      <c r="F3" s="9" t="s">
        <v>90</v>
      </c>
      <c r="G3" s="8" t="s">
        <v>40</v>
      </c>
      <c r="H3" s="7" t="s">
        <v>22</v>
      </c>
      <c r="I3" s="7" t="s">
        <v>22</v>
      </c>
      <c r="J3" s="8" t="s">
        <v>33</v>
      </c>
      <c r="K3" s="8" t="s">
        <v>34</v>
      </c>
      <c r="L3" s="10">
        <v>43430</v>
      </c>
      <c r="M3" s="8" t="s">
        <v>35</v>
      </c>
      <c r="N3" s="11" t="s">
        <v>41</v>
      </c>
    </row>
    <row r="4" spans="1:14" ht="90" thickBot="1" x14ac:dyDescent="0.25">
      <c r="A4" s="7" t="s">
        <v>42</v>
      </c>
      <c r="B4" s="7" t="s">
        <v>43</v>
      </c>
      <c r="C4" s="8">
        <v>3</v>
      </c>
      <c r="D4" s="8" t="s">
        <v>44</v>
      </c>
      <c r="E4" s="9" t="s">
        <v>45</v>
      </c>
      <c r="F4" s="9" t="s">
        <v>91</v>
      </c>
      <c r="G4" s="8" t="s">
        <v>32</v>
      </c>
      <c r="H4" s="7" t="s">
        <v>22</v>
      </c>
      <c r="I4" s="7" t="s">
        <v>22</v>
      </c>
      <c r="J4" s="8" t="s">
        <v>33</v>
      </c>
      <c r="K4" s="8" t="s">
        <v>34</v>
      </c>
      <c r="L4" s="10">
        <v>43322</v>
      </c>
      <c r="M4" s="8" t="s">
        <v>35</v>
      </c>
      <c r="N4" s="11" t="s">
        <v>46</v>
      </c>
    </row>
    <row r="5" spans="1:14" ht="102.75" thickBot="1" x14ac:dyDescent="0.25">
      <c r="A5" s="7" t="s">
        <v>47</v>
      </c>
      <c r="B5" s="7" t="s">
        <v>48</v>
      </c>
      <c r="C5" s="8">
        <v>4</v>
      </c>
      <c r="D5" s="8" t="s">
        <v>30</v>
      </c>
      <c r="E5" s="9" t="s">
        <v>49</v>
      </c>
      <c r="F5" s="9" t="s">
        <v>92</v>
      </c>
      <c r="G5" s="8" t="s">
        <v>50</v>
      </c>
      <c r="H5" s="7" t="s">
        <v>22</v>
      </c>
      <c r="I5" s="7" t="s">
        <v>22</v>
      </c>
      <c r="J5" s="8" t="s">
        <v>33</v>
      </c>
      <c r="K5" s="8" t="s">
        <v>34</v>
      </c>
      <c r="L5" s="10">
        <v>43430</v>
      </c>
      <c r="M5" s="8" t="s">
        <v>35</v>
      </c>
      <c r="N5" s="11" t="s">
        <v>51</v>
      </c>
    </row>
    <row r="6" spans="1:14" ht="115.5" thickBot="1" x14ac:dyDescent="0.25">
      <c r="A6" s="7" t="s">
        <v>52</v>
      </c>
      <c r="B6" s="7" t="s">
        <v>53</v>
      </c>
      <c r="C6" s="8">
        <v>5</v>
      </c>
      <c r="D6" s="8" t="s">
        <v>44</v>
      </c>
      <c r="E6" s="9" t="s">
        <v>54</v>
      </c>
      <c r="F6" s="9" t="s">
        <v>93</v>
      </c>
      <c r="G6" s="8" t="s">
        <v>55</v>
      </c>
      <c r="H6" s="7" t="s">
        <v>22</v>
      </c>
      <c r="I6" s="7" t="s">
        <v>22</v>
      </c>
      <c r="J6" s="8" t="s">
        <v>33</v>
      </c>
      <c r="K6" s="8" t="s">
        <v>34</v>
      </c>
      <c r="L6" s="10">
        <v>43322</v>
      </c>
      <c r="M6" s="8" t="s">
        <v>35</v>
      </c>
      <c r="N6" s="11" t="s">
        <v>56</v>
      </c>
    </row>
    <row r="7" spans="1:14" ht="115.5" thickBot="1" x14ac:dyDescent="0.25">
      <c r="A7" s="7" t="s">
        <v>57</v>
      </c>
      <c r="B7" s="7" t="s">
        <v>58</v>
      </c>
      <c r="C7" s="8">
        <v>6</v>
      </c>
      <c r="D7" s="8" t="s">
        <v>59</v>
      </c>
      <c r="E7" s="9" t="s">
        <v>60</v>
      </c>
      <c r="F7" s="9" t="s">
        <v>94</v>
      </c>
      <c r="G7" s="8" t="s">
        <v>61</v>
      </c>
      <c r="H7" s="7" t="s">
        <v>22</v>
      </c>
      <c r="I7" s="7" t="s">
        <v>22</v>
      </c>
      <c r="J7" s="8" t="s">
        <v>33</v>
      </c>
      <c r="K7" s="8" t="s">
        <v>34</v>
      </c>
      <c r="L7" s="8" t="s">
        <v>62</v>
      </c>
      <c r="M7" s="8" t="s">
        <v>62</v>
      </c>
      <c r="N7" s="11" t="s">
        <v>62</v>
      </c>
    </row>
    <row r="8" spans="1:14" ht="153.75" thickBot="1" x14ac:dyDescent="0.25">
      <c r="A8" s="7" t="s">
        <v>63</v>
      </c>
      <c r="B8" s="7" t="s">
        <v>64</v>
      </c>
      <c r="C8" s="8">
        <v>7</v>
      </c>
      <c r="D8" s="8" t="s">
        <v>59</v>
      </c>
      <c r="E8" s="9" t="s">
        <v>65</v>
      </c>
      <c r="F8" s="9" t="s">
        <v>95</v>
      </c>
      <c r="G8" s="8" t="s">
        <v>66</v>
      </c>
      <c r="H8" s="7" t="s">
        <v>22</v>
      </c>
      <c r="I8" s="7" t="s">
        <v>22</v>
      </c>
      <c r="J8" s="8" t="s">
        <v>33</v>
      </c>
      <c r="K8" s="8" t="s">
        <v>34</v>
      </c>
      <c r="L8" s="8" t="s">
        <v>62</v>
      </c>
      <c r="M8" s="8" t="s">
        <v>62</v>
      </c>
      <c r="N8" s="11" t="s">
        <v>62</v>
      </c>
    </row>
    <row r="9" spans="1:14" ht="128.25" thickBot="1" x14ac:dyDescent="0.25">
      <c r="A9" s="7" t="s">
        <v>67</v>
      </c>
      <c r="B9" s="7" t="s">
        <v>68</v>
      </c>
      <c r="C9" s="8">
        <v>8</v>
      </c>
      <c r="D9" s="8" t="s">
        <v>44</v>
      </c>
      <c r="E9" s="9" t="s">
        <v>69</v>
      </c>
      <c r="F9" s="9" t="s">
        <v>96</v>
      </c>
      <c r="G9" s="8" t="s">
        <v>55</v>
      </c>
      <c r="H9" s="7" t="s">
        <v>22</v>
      </c>
      <c r="I9" s="7" t="s">
        <v>22</v>
      </c>
      <c r="J9" s="8" t="s">
        <v>33</v>
      </c>
      <c r="K9" s="8" t="s">
        <v>34</v>
      </c>
      <c r="L9" s="10">
        <v>43322</v>
      </c>
      <c r="M9" s="8" t="s">
        <v>35</v>
      </c>
      <c r="N9" s="11" t="s">
        <v>70</v>
      </c>
    </row>
    <row r="10" spans="1:14" ht="102.75" thickBot="1" x14ac:dyDescent="0.25">
      <c r="A10" s="7" t="s">
        <v>71</v>
      </c>
      <c r="B10" s="7" t="s">
        <v>72</v>
      </c>
      <c r="C10" s="8">
        <v>9</v>
      </c>
      <c r="D10" s="8" t="s">
        <v>44</v>
      </c>
      <c r="E10" s="9" t="s">
        <v>73</v>
      </c>
      <c r="F10" s="9" t="s">
        <v>97</v>
      </c>
      <c r="G10" s="8" t="s">
        <v>74</v>
      </c>
      <c r="H10" s="7" t="s">
        <v>22</v>
      </c>
      <c r="I10" s="7" t="s">
        <v>22</v>
      </c>
      <c r="J10" s="8" t="s">
        <v>33</v>
      </c>
      <c r="K10" s="8" t="s">
        <v>34</v>
      </c>
      <c r="L10" s="8" t="s">
        <v>62</v>
      </c>
      <c r="M10" s="8" t="s">
        <v>62</v>
      </c>
      <c r="N10" s="11" t="s">
        <v>62</v>
      </c>
    </row>
    <row r="11" spans="1:14" ht="102.75" thickBot="1" x14ac:dyDescent="0.25">
      <c r="A11" s="7" t="s">
        <v>75</v>
      </c>
      <c r="B11" s="7" t="s">
        <v>76</v>
      </c>
      <c r="C11" s="8">
        <v>10</v>
      </c>
      <c r="D11" s="8" t="s">
        <v>44</v>
      </c>
      <c r="E11" s="9" t="s">
        <v>77</v>
      </c>
      <c r="F11" s="9" t="s">
        <v>98</v>
      </c>
      <c r="G11" s="8" t="s">
        <v>50</v>
      </c>
      <c r="H11" s="7" t="s">
        <v>22</v>
      </c>
      <c r="I11" s="7" t="s">
        <v>22</v>
      </c>
      <c r="J11" s="8" t="s">
        <v>33</v>
      </c>
      <c r="K11" s="8" t="s">
        <v>34</v>
      </c>
      <c r="L11" s="10">
        <v>43430</v>
      </c>
      <c r="M11" s="8" t="s">
        <v>35</v>
      </c>
      <c r="N11" s="11" t="s">
        <v>78</v>
      </c>
    </row>
    <row r="12" spans="1:14" ht="90" thickBot="1" x14ac:dyDescent="0.25">
      <c r="A12" s="7" t="s">
        <v>79</v>
      </c>
      <c r="B12" s="7" t="s">
        <v>80</v>
      </c>
      <c r="C12" s="8">
        <v>11</v>
      </c>
      <c r="D12" s="8" t="s">
        <v>30</v>
      </c>
      <c r="E12" s="9" t="s">
        <v>81</v>
      </c>
      <c r="F12" s="9" t="s">
        <v>99</v>
      </c>
      <c r="G12" s="8" t="s">
        <v>32</v>
      </c>
      <c r="H12" s="7" t="s">
        <v>22</v>
      </c>
      <c r="I12" s="7" t="s">
        <v>22</v>
      </c>
      <c r="J12" s="8" t="s">
        <v>33</v>
      </c>
      <c r="K12" s="8" t="s">
        <v>34</v>
      </c>
      <c r="L12" s="10">
        <v>43322</v>
      </c>
      <c r="M12" s="8" t="s">
        <v>35</v>
      </c>
      <c r="N12" s="11" t="s">
        <v>82</v>
      </c>
    </row>
    <row r="13" spans="1:14" ht="128.25" thickBot="1" x14ac:dyDescent="0.25">
      <c r="A13" s="7" t="s">
        <v>83</v>
      </c>
      <c r="B13" s="7" t="s">
        <v>84</v>
      </c>
      <c r="C13" s="8">
        <v>1</v>
      </c>
      <c r="D13" s="8" t="s">
        <v>30</v>
      </c>
      <c r="E13" s="9" t="s">
        <v>85</v>
      </c>
      <c r="F13" s="9" t="s">
        <v>89</v>
      </c>
      <c r="G13" s="8" t="s">
        <v>32</v>
      </c>
      <c r="H13" s="7" t="s">
        <v>22</v>
      </c>
      <c r="I13" s="7" t="s">
        <v>22</v>
      </c>
      <c r="J13" s="8" t="s">
        <v>33</v>
      </c>
      <c r="K13" s="8" t="s">
        <v>34</v>
      </c>
      <c r="L13" s="8" t="s">
        <v>62</v>
      </c>
      <c r="M13" s="8" t="s">
        <v>62</v>
      </c>
      <c r="N13" s="11" t="s">
        <v>62</v>
      </c>
    </row>
    <row r="14" spans="1:14" ht="77.25" thickBot="1" x14ac:dyDescent="0.25">
      <c r="A14" s="7" t="s">
        <v>264</v>
      </c>
      <c r="B14" s="7"/>
      <c r="C14" s="8" t="s">
        <v>266</v>
      </c>
      <c r="D14" s="8" t="s">
        <v>44</v>
      </c>
      <c r="E14" s="9" t="s">
        <v>267</v>
      </c>
      <c r="F14" s="9" t="s">
        <v>265</v>
      </c>
      <c r="G14" s="8" t="s">
        <v>32</v>
      </c>
      <c r="H14" s="7"/>
      <c r="I14" s="7"/>
      <c r="J14" s="8" t="s">
        <v>33</v>
      </c>
      <c r="K14" s="8"/>
      <c r="L14" s="8"/>
      <c r="M14" s="8"/>
      <c r="N14" s="1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view="pageBreakPreview" topLeftCell="A23" zoomScale="115" zoomScaleNormal="100" zoomScaleSheetLayoutView="115" workbookViewId="0">
      <selection activeCell="C8" sqref="C8"/>
    </sheetView>
  </sheetViews>
  <sheetFormatPr baseColWidth="10" defaultColWidth="12" defaultRowHeight="15" x14ac:dyDescent="0.2"/>
  <cols>
    <col min="1" max="1" width="16.6640625" style="14" customWidth="1"/>
    <col min="2" max="2" width="14.6640625" style="14" customWidth="1"/>
    <col min="3" max="3" width="44.5" style="14" customWidth="1"/>
    <col min="4" max="4" width="3.33203125" style="14" hidden="1" customWidth="1"/>
    <col min="5" max="5" width="19.1640625" style="14" customWidth="1"/>
    <col min="6" max="7" width="16.5" style="14" bestFit="1" customWidth="1"/>
    <col min="8" max="8" width="18.83203125" style="14" customWidth="1"/>
    <col min="9" max="16384" width="12" style="14"/>
  </cols>
  <sheetData>
    <row r="1" spans="1:8" x14ac:dyDescent="0.2">
      <c r="A1" s="431" t="s">
        <v>198</v>
      </c>
      <c r="B1" s="431"/>
      <c r="C1" s="431"/>
      <c r="D1" s="431"/>
      <c r="E1" s="431"/>
      <c r="F1" s="431"/>
      <c r="G1" s="431"/>
      <c r="H1" s="431"/>
    </row>
    <row r="2" spans="1:8" x14ac:dyDescent="0.2">
      <c r="A2" s="431" t="s">
        <v>199</v>
      </c>
      <c r="B2" s="431"/>
      <c r="C2" s="431"/>
      <c r="D2" s="431"/>
      <c r="E2" s="431"/>
      <c r="F2" s="431"/>
      <c r="G2" s="431"/>
      <c r="H2" s="431"/>
    </row>
    <row r="3" spans="1:8" x14ac:dyDescent="0.2">
      <c r="A3" s="431" t="s">
        <v>200</v>
      </c>
      <c r="B3" s="431"/>
      <c r="C3" s="431"/>
      <c r="D3" s="431"/>
      <c r="E3" s="431"/>
      <c r="F3" s="431"/>
      <c r="G3" s="431"/>
      <c r="H3" s="431"/>
    </row>
    <row r="4" spans="1:8" x14ac:dyDescent="0.2">
      <c r="A4" s="431" t="s">
        <v>330</v>
      </c>
      <c r="B4" s="431"/>
      <c r="C4" s="431"/>
      <c r="D4" s="431"/>
      <c r="E4" s="431"/>
      <c r="F4" s="431"/>
      <c r="G4" s="431"/>
      <c r="H4" s="431"/>
    </row>
    <row r="5" spans="1:8" x14ac:dyDescent="0.2">
      <c r="B5" s="21"/>
      <c r="C5" s="21"/>
      <c r="D5" s="21"/>
      <c r="E5" s="21"/>
      <c r="F5" s="21"/>
      <c r="G5" s="21"/>
      <c r="H5" s="21"/>
    </row>
    <row r="7" spans="1:8" ht="18.75" x14ac:dyDescent="0.2">
      <c r="A7" s="495" t="s">
        <v>345</v>
      </c>
      <c r="B7" s="495"/>
      <c r="C7" s="495"/>
      <c r="D7" s="495"/>
      <c r="E7" s="495"/>
      <c r="F7" s="495"/>
    </row>
    <row r="8" spans="1:8" ht="63" x14ac:dyDescent="0.2">
      <c r="A8" s="232" t="s">
        <v>195</v>
      </c>
      <c r="B8" s="233" t="s">
        <v>241</v>
      </c>
      <c r="C8" s="234" t="s">
        <v>150</v>
      </c>
      <c r="D8" s="235"/>
      <c r="E8" s="236" t="s">
        <v>235</v>
      </c>
    </row>
    <row r="9" spans="1:8" ht="15" customHeight="1" x14ac:dyDescent="0.2">
      <c r="A9" s="237" t="s">
        <v>103</v>
      </c>
      <c r="B9" s="137" t="s">
        <v>242</v>
      </c>
      <c r="C9" s="136" t="s">
        <v>250</v>
      </c>
      <c r="D9" s="14" t="s">
        <v>257</v>
      </c>
      <c r="E9" s="238">
        <v>891.45</v>
      </c>
    </row>
    <row r="10" spans="1:8" ht="15" customHeight="1" x14ac:dyDescent="0.2">
      <c r="A10" s="239" t="s">
        <v>104</v>
      </c>
      <c r="B10" s="139" t="s">
        <v>243</v>
      </c>
      <c r="C10" s="138" t="s">
        <v>251</v>
      </c>
      <c r="D10" s="14" t="s">
        <v>257</v>
      </c>
      <c r="E10" s="240">
        <v>997.8</v>
      </c>
    </row>
    <row r="11" spans="1:8" ht="15" customHeight="1" x14ac:dyDescent="0.2">
      <c r="A11" s="241" t="s">
        <v>105</v>
      </c>
      <c r="B11" s="141" t="s">
        <v>244</v>
      </c>
      <c r="C11" s="140" t="s">
        <v>252</v>
      </c>
      <c r="D11" s="14" t="s">
        <v>257</v>
      </c>
      <c r="E11" s="242">
        <v>1147.6500000000001</v>
      </c>
    </row>
    <row r="12" spans="1:8" ht="15" customHeight="1" x14ac:dyDescent="0.2">
      <c r="A12" s="239" t="s">
        <v>106</v>
      </c>
      <c r="B12" s="139" t="s">
        <v>245</v>
      </c>
      <c r="C12" s="138" t="s">
        <v>253</v>
      </c>
      <c r="D12" s="14" t="s">
        <v>257</v>
      </c>
      <c r="E12" s="240">
        <v>1235.6500000000001</v>
      </c>
    </row>
    <row r="13" spans="1:8" ht="15" customHeight="1" x14ac:dyDescent="0.2">
      <c r="A13" s="243" t="s">
        <v>107</v>
      </c>
      <c r="B13" s="244" t="s">
        <v>246</v>
      </c>
      <c r="C13" s="245" t="s">
        <v>254</v>
      </c>
      <c r="D13" s="246" t="s">
        <v>257</v>
      </c>
      <c r="E13" s="247">
        <v>661.45</v>
      </c>
    </row>
    <row r="15" spans="1:8" x14ac:dyDescent="0.2">
      <c r="A15" s="487" t="s">
        <v>332</v>
      </c>
      <c r="B15" s="488"/>
      <c r="C15" s="488"/>
      <c r="D15" s="488"/>
      <c r="E15" s="488"/>
      <c r="F15" s="488"/>
    </row>
    <row r="16" spans="1:8" ht="15.75" x14ac:dyDescent="0.2">
      <c r="E16" s="434" t="s">
        <v>235</v>
      </c>
      <c r="F16" s="435"/>
      <c r="G16" s="435"/>
      <c r="H16" s="436"/>
    </row>
    <row r="17" spans="1:8" ht="15.75" x14ac:dyDescent="0.2">
      <c r="A17" s="250" t="s">
        <v>195</v>
      </c>
      <c r="B17" s="485" t="s">
        <v>150</v>
      </c>
      <c r="C17" s="486"/>
      <c r="D17" s="251"/>
      <c r="E17" s="252" t="s">
        <v>30</v>
      </c>
      <c r="F17" s="252" t="s">
        <v>152</v>
      </c>
      <c r="G17" s="252" t="s">
        <v>153</v>
      </c>
      <c r="H17" s="253" t="s">
        <v>154</v>
      </c>
    </row>
    <row r="18" spans="1:8" ht="15" customHeight="1" x14ac:dyDescent="0.2">
      <c r="A18" s="254" t="s">
        <v>148</v>
      </c>
      <c r="B18" s="255" t="s">
        <v>109</v>
      </c>
      <c r="C18" s="256" t="s">
        <v>120</v>
      </c>
      <c r="D18" s="255" t="s">
        <v>153</v>
      </c>
      <c r="E18" s="257"/>
      <c r="F18" s="257"/>
      <c r="G18" s="258">
        <v>102935.1</v>
      </c>
      <c r="H18" s="259"/>
    </row>
    <row r="19" spans="1:8" ht="15" customHeight="1" x14ac:dyDescent="0.2">
      <c r="A19" s="260" t="s">
        <v>123</v>
      </c>
      <c r="B19" s="101" t="s">
        <v>131</v>
      </c>
      <c r="C19" s="143" t="s">
        <v>121</v>
      </c>
      <c r="D19" s="101" t="s">
        <v>153</v>
      </c>
      <c r="E19" s="112"/>
      <c r="F19" s="112"/>
      <c r="G19" s="102">
        <v>77282.2</v>
      </c>
      <c r="H19" s="261"/>
    </row>
    <row r="20" spans="1:8" ht="15" customHeight="1" x14ac:dyDescent="0.2">
      <c r="A20" s="262" t="s">
        <v>123</v>
      </c>
      <c r="B20" s="47" t="s">
        <v>149</v>
      </c>
      <c r="C20" s="145" t="s">
        <v>122</v>
      </c>
      <c r="D20" s="47" t="s">
        <v>153</v>
      </c>
      <c r="E20" s="113"/>
      <c r="F20" s="113"/>
      <c r="G20" s="48">
        <v>77282.2</v>
      </c>
      <c r="H20" s="263"/>
    </row>
    <row r="21" spans="1:8" ht="17.25" customHeight="1" x14ac:dyDescent="0.2">
      <c r="A21" s="260" t="s">
        <v>124</v>
      </c>
      <c r="B21" s="101" t="s">
        <v>130</v>
      </c>
      <c r="C21" s="143" t="s">
        <v>125</v>
      </c>
      <c r="D21" s="101" t="s">
        <v>153</v>
      </c>
      <c r="E21" s="112"/>
      <c r="F21" s="112"/>
      <c r="G21" s="102">
        <v>68207.95</v>
      </c>
      <c r="H21" s="261"/>
    </row>
    <row r="22" spans="1:8" ht="15" customHeight="1" x14ac:dyDescent="0.2">
      <c r="A22" s="264" t="s">
        <v>35</v>
      </c>
      <c r="B22" s="49" t="s">
        <v>145</v>
      </c>
      <c r="C22" s="146" t="s">
        <v>110</v>
      </c>
      <c r="D22" s="49" t="s">
        <v>153</v>
      </c>
      <c r="E22" s="113"/>
      <c r="F22" s="113"/>
      <c r="G22" s="50">
        <v>54497.4</v>
      </c>
      <c r="H22" s="242"/>
    </row>
    <row r="23" spans="1:8" ht="15" customHeight="1" x14ac:dyDescent="0.2">
      <c r="A23" s="260" t="s">
        <v>135</v>
      </c>
      <c r="B23" s="101" t="s">
        <v>126</v>
      </c>
      <c r="C23" s="143" t="s">
        <v>132</v>
      </c>
      <c r="D23" s="101" t="s">
        <v>30</v>
      </c>
      <c r="E23" s="114">
        <v>53675.55</v>
      </c>
      <c r="F23" s="114"/>
      <c r="G23" s="108"/>
      <c r="H23" s="265"/>
    </row>
    <row r="24" spans="1:8" ht="15" customHeight="1" x14ac:dyDescent="0.2">
      <c r="A24" s="266" t="s">
        <v>136</v>
      </c>
      <c r="B24" s="49" t="s">
        <v>146</v>
      </c>
      <c r="C24" s="144" t="s">
        <v>255</v>
      </c>
      <c r="D24" s="49" t="s">
        <v>152</v>
      </c>
      <c r="E24" s="113"/>
      <c r="F24" s="115">
        <v>61726.85</v>
      </c>
      <c r="G24" s="116"/>
      <c r="H24" s="267"/>
    </row>
    <row r="25" spans="1:8" ht="15" customHeight="1" x14ac:dyDescent="0.2">
      <c r="A25" s="260" t="s">
        <v>137</v>
      </c>
      <c r="B25" s="101" t="s">
        <v>127</v>
      </c>
      <c r="C25" s="143" t="s">
        <v>147</v>
      </c>
      <c r="D25" s="101" t="s">
        <v>153</v>
      </c>
      <c r="E25" s="114"/>
      <c r="F25" s="114"/>
      <c r="G25" s="114">
        <v>70949.7</v>
      </c>
      <c r="H25" s="265"/>
    </row>
    <row r="26" spans="1:8" ht="15" customHeight="1" x14ac:dyDescent="0.2">
      <c r="A26" s="268" t="s">
        <v>138</v>
      </c>
      <c r="B26" s="51" t="s">
        <v>128</v>
      </c>
      <c r="C26" s="144" t="s">
        <v>133</v>
      </c>
      <c r="D26" s="51" t="s">
        <v>152</v>
      </c>
      <c r="E26" s="115"/>
      <c r="F26" s="115">
        <v>46611.3</v>
      </c>
      <c r="G26" s="116"/>
      <c r="H26" s="267"/>
    </row>
    <row r="27" spans="1:8" ht="15" customHeight="1" x14ac:dyDescent="0.2">
      <c r="A27" s="260" t="s">
        <v>139</v>
      </c>
      <c r="B27" s="101" t="s">
        <v>129</v>
      </c>
      <c r="C27" s="143" t="s">
        <v>134</v>
      </c>
      <c r="D27" s="101" t="s">
        <v>153</v>
      </c>
      <c r="E27" s="114"/>
      <c r="F27" s="114"/>
      <c r="G27" s="102">
        <v>55673.8</v>
      </c>
      <c r="H27" s="265"/>
    </row>
    <row r="28" spans="1:8" ht="15" customHeight="1" x14ac:dyDescent="0.2">
      <c r="A28" s="268" t="s">
        <v>115</v>
      </c>
      <c r="B28" s="51" t="s">
        <v>118</v>
      </c>
      <c r="C28" s="144" t="s">
        <v>119</v>
      </c>
      <c r="D28" s="51" t="s">
        <v>153</v>
      </c>
      <c r="E28" s="115"/>
      <c r="F28" s="115"/>
      <c r="G28" s="50">
        <v>44960.85</v>
      </c>
      <c r="H28" s="269"/>
    </row>
    <row r="29" spans="1:8" ht="30" x14ac:dyDescent="0.2">
      <c r="A29" s="270" t="s">
        <v>115</v>
      </c>
      <c r="B29" s="271" t="s">
        <v>117</v>
      </c>
      <c r="C29" s="272" t="s">
        <v>331</v>
      </c>
      <c r="D29" s="271" t="s">
        <v>153</v>
      </c>
      <c r="E29" s="273"/>
      <c r="F29" s="273"/>
      <c r="G29" s="274">
        <v>44960.85</v>
      </c>
      <c r="H29" s="275"/>
    </row>
    <row r="31" spans="1:8" ht="18.75" x14ac:dyDescent="0.2">
      <c r="A31" s="276"/>
      <c r="B31" s="487" t="s">
        <v>332</v>
      </c>
      <c r="C31" s="488"/>
      <c r="D31" s="488"/>
      <c r="E31" s="488"/>
      <c r="F31" s="488"/>
      <c r="G31" s="488"/>
    </row>
    <row r="32" spans="1:8" ht="15.75" x14ac:dyDescent="0.2">
      <c r="A32" s="489" t="s">
        <v>195</v>
      </c>
      <c r="B32" s="491" t="s">
        <v>150</v>
      </c>
      <c r="C32" s="492"/>
      <c r="D32" s="251"/>
      <c r="E32" s="252" t="s">
        <v>333</v>
      </c>
      <c r="F32" s="252" t="s">
        <v>334</v>
      </c>
      <c r="G32" s="252" t="s">
        <v>334</v>
      </c>
      <c r="H32" s="253" t="s">
        <v>334</v>
      </c>
    </row>
    <row r="33" spans="1:8" ht="15.75" x14ac:dyDescent="0.2">
      <c r="A33" s="490"/>
      <c r="B33" s="493"/>
      <c r="C33" s="494"/>
      <c r="D33" s="251"/>
      <c r="E33" s="252" t="s">
        <v>335</v>
      </c>
      <c r="F33" s="252" t="s">
        <v>335</v>
      </c>
      <c r="G33" s="252" t="s">
        <v>335</v>
      </c>
      <c r="H33" s="253" t="s">
        <v>335</v>
      </c>
    </row>
    <row r="34" spans="1:8" ht="15.75" x14ac:dyDescent="0.2">
      <c r="A34" s="490"/>
      <c r="B34" s="493"/>
      <c r="C34" s="494"/>
      <c r="D34" s="251"/>
      <c r="E34" s="252" t="s">
        <v>336</v>
      </c>
      <c r="F34" s="252" t="s">
        <v>336</v>
      </c>
      <c r="G34" s="252" t="s">
        <v>336</v>
      </c>
      <c r="H34" s="253" t="s">
        <v>336</v>
      </c>
    </row>
    <row r="35" spans="1:8" ht="15.75" x14ac:dyDescent="0.2">
      <c r="A35" s="490"/>
      <c r="B35" s="493"/>
      <c r="C35" s="494"/>
      <c r="D35" s="251"/>
      <c r="E35" s="252" t="s">
        <v>337</v>
      </c>
      <c r="F35" s="252" t="s">
        <v>338</v>
      </c>
      <c r="G35" s="252" t="s">
        <v>339</v>
      </c>
      <c r="H35" s="253" t="s">
        <v>340</v>
      </c>
    </row>
    <row r="36" spans="1:8" ht="30" x14ac:dyDescent="0.2">
      <c r="A36" s="283" t="s">
        <v>115</v>
      </c>
      <c r="B36" s="284" t="s">
        <v>167</v>
      </c>
      <c r="C36" s="285" t="s">
        <v>344</v>
      </c>
      <c r="D36" s="284"/>
      <c r="E36" s="286"/>
      <c r="F36" s="286"/>
      <c r="G36" s="286">
        <v>44960.85</v>
      </c>
      <c r="H36" s="287"/>
    </row>
    <row r="37" spans="1:8" x14ac:dyDescent="0.2">
      <c r="A37" s="260">
        <v>16</v>
      </c>
      <c r="B37" s="101" t="s">
        <v>116</v>
      </c>
      <c r="C37" s="143" t="s">
        <v>114</v>
      </c>
      <c r="D37" s="101"/>
      <c r="E37" s="114">
        <v>22551.5</v>
      </c>
      <c r="F37" s="114">
        <v>22953.25</v>
      </c>
      <c r="G37" s="102">
        <v>24790.2</v>
      </c>
      <c r="H37" s="265">
        <v>26773.5</v>
      </c>
    </row>
    <row r="38" spans="1:8" x14ac:dyDescent="0.2">
      <c r="A38" s="268">
        <v>16</v>
      </c>
      <c r="B38" s="51" t="s">
        <v>169</v>
      </c>
      <c r="C38" s="144" t="s">
        <v>170</v>
      </c>
      <c r="D38" s="51"/>
      <c r="E38" s="115">
        <v>22551.5</v>
      </c>
      <c r="F38" s="115">
        <v>22953.25</v>
      </c>
      <c r="G38" s="115">
        <v>24790.2</v>
      </c>
      <c r="H38" s="288">
        <v>26773.5</v>
      </c>
    </row>
    <row r="39" spans="1:8" ht="45" x14ac:dyDescent="0.2">
      <c r="A39" s="260">
        <v>16</v>
      </c>
      <c r="B39" s="101" t="s">
        <v>169</v>
      </c>
      <c r="C39" s="143" t="s">
        <v>171</v>
      </c>
      <c r="D39" s="101"/>
      <c r="E39" s="114">
        <v>22551.5</v>
      </c>
      <c r="F39" s="114">
        <v>22953.25</v>
      </c>
      <c r="G39" s="102">
        <v>24790.2</v>
      </c>
      <c r="H39" s="265">
        <v>26773.5</v>
      </c>
    </row>
    <row r="40" spans="1:8" ht="30" x14ac:dyDescent="0.2">
      <c r="A40" s="268">
        <v>16</v>
      </c>
      <c r="B40" s="51" t="s">
        <v>172</v>
      </c>
      <c r="C40" s="144" t="s">
        <v>173</v>
      </c>
      <c r="D40" s="51"/>
      <c r="E40" s="115">
        <v>22551.5</v>
      </c>
      <c r="F40" s="115">
        <v>22953.25</v>
      </c>
      <c r="G40" s="115">
        <v>24790.2</v>
      </c>
      <c r="H40" s="288">
        <v>26773.5</v>
      </c>
    </row>
    <row r="41" spans="1:8" x14ac:dyDescent="0.2">
      <c r="A41" s="260">
        <v>14</v>
      </c>
      <c r="B41" s="101" t="s">
        <v>140</v>
      </c>
      <c r="C41" s="143" t="s">
        <v>144</v>
      </c>
      <c r="D41" s="101"/>
      <c r="E41" s="114">
        <v>20394.400000000001</v>
      </c>
      <c r="F41" s="114">
        <v>20782.349999999999</v>
      </c>
      <c r="G41" s="102">
        <v>22445.5</v>
      </c>
      <c r="H41" s="265">
        <v>24241.15</v>
      </c>
    </row>
    <row r="42" spans="1:8" x14ac:dyDescent="0.2">
      <c r="A42" s="268">
        <v>14</v>
      </c>
      <c r="B42" s="51" t="s">
        <v>141</v>
      </c>
      <c r="C42" s="144" t="s">
        <v>111</v>
      </c>
      <c r="D42" s="51"/>
      <c r="E42" s="115">
        <v>20394.400000000001</v>
      </c>
      <c r="F42" s="115">
        <v>20782.349999999999</v>
      </c>
      <c r="G42" s="115">
        <v>22445.5</v>
      </c>
      <c r="H42" s="288">
        <v>24241.15</v>
      </c>
    </row>
    <row r="43" spans="1:8" ht="75" x14ac:dyDescent="0.2">
      <c r="A43" s="260">
        <v>14</v>
      </c>
      <c r="B43" s="101" t="s">
        <v>141</v>
      </c>
      <c r="C43" s="143" t="s">
        <v>341</v>
      </c>
      <c r="D43" s="101"/>
      <c r="E43" s="114">
        <v>20394.400000000001</v>
      </c>
      <c r="F43" s="114">
        <v>20782.349999999999</v>
      </c>
      <c r="G43" s="102">
        <v>22445.5</v>
      </c>
      <c r="H43" s="265">
        <v>24241.15</v>
      </c>
    </row>
    <row r="44" spans="1:8" x14ac:dyDescent="0.2">
      <c r="A44" s="268">
        <v>12</v>
      </c>
      <c r="B44" s="51" t="s">
        <v>174</v>
      </c>
      <c r="C44" s="144" t="s">
        <v>175</v>
      </c>
      <c r="D44" s="51"/>
      <c r="E44" s="115">
        <v>18626.3</v>
      </c>
      <c r="F44" s="115">
        <v>19005.8</v>
      </c>
      <c r="G44" s="115">
        <v>20525.849999999999</v>
      </c>
      <c r="H44" s="288">
        <v>22167.8</v>
      </c>
    </row>
    <row r="45" spans="1:8" x14ac:dyDescent="0.2">
      <c r="A45" s="260">
        <v>10</v>
      </c>
      <c r="B45" s="101" t="s">
        <v>176</v>
      </c>
      <c r="C45" s="143" t="s">
        <v>177</v>
      </c>
      <c r="D45" s="101"/>
      <c r="E45" s="114">
        <v>16749.05</v>
      </c>
      <c r="F45" s="114">
        <v>17238.8</v>
      </c>
      <c r="G45" s="102">
        <v>18617.849999999999</v>
      </c>
      <c r="H45" s="265">
        <v>20107.150000000001</v>
      </c>
    </row>
    <row r="46" spans="1:8" ht="75" x14ac:dyDescent="0.2">
      <c r="A46" s="268">
        <v>10</v>
      </c>
      <c r="B46" s="51" t="s">
        <v>176</v>
      </c>
      <c r="C46" s="144" t="s">
        <v>317</v>
      </c>
      <c r="D46" s="51"/>
      <c r="E46" s="115">
        <v>16749.05</v>
      </c>
      <c r="F46" s="115">
        <v>17238.8</v>
      </c>
      <c r="G46" s="115">
        <v>18617.849999999999</v>
      </c>
      <c r="H46" s="288">
        <v>20107.150000000001</v>
      </c>
    </row>
    <row r="47" spans="1:8" x14ac:dyDescent="0.2">
      <c r="A47" s="260">
        <v>9</v>
      </c>
      <c r="B47" s="101" t="s">
        <v>142</v>
      </c>
      <c r="C47" s="143" t="s">
        <v>342</v>
      </c>
      <c r="D47" s="101"/>
      <c r="E47" s="114">
        <v>15924.4</v>
      </c>
      <c r="F47" s="114">
        <v>16411</v>
      </c>
      <c r="G47" s="102">
        <v>17724.25</v>
      </c>
      <c r="H47" s="265">
        <v>19142.55</v>
      </c>
    </row>
    <row r="48" spans="1:8" ht="45" x14ac:dyDescent="0.2">
      <c r="A48" s="268">
        <v>9</v>
      </c>
      <c r="B48" s="51" t="s">
        <v>142</v>
      </c>
      <c r="C48" s="144" t="s">
        <v>178</v>
      </c>
      <c r="D48" s="51"/>
      <c r="E48" s="115">
        <v>15924.4</v>
      </c>
      <c r="F48" s="115">
        <v>16411</v>
      </c>
      <c r="G48" s="115">
        <v>17724.25</v>
      </c>
      <c r="H48" s="288">
        <v>19142.55</v>
      </c>
    </row>
    <row r="49" spans="1:8" x14ac:dyDescent="0.2">
      <c r="A49" s="260">
        <v>8</v>
      </c>
      <c r="B49" s="101" t="s">
        <v>273</v>
      </c>
      <c r="C49" s="143" t="s">
        <v>179</v>
      </c>
      <c r="D49" s="101"/>
      <c r="E49" s="114">
        <v>15275.65</v>
      </c>
      <c r="F49" s="114">
        <v>15769.6</v>
      </c>
      <c r="G49" s="102">
        <v>17031</v>
      </c>
      <c r="H49" s="265">
        <v>18394.2</v>
      </c>
    </row>
    <row r="50" spans="1:8" x14ac:dyDescent="0.2">
      <c r="A50" s="268">
        <v>8</v>
      </c>
      <c r="B50" s="51" t="s">
        <v>201</v>
      </c>
      <c r="C50" s="144" t="s">
        <v>180</v>
      </c>
      <c r="D50" s="51"/>
      <c r="E50" s="115">
        <v>15275.65</v>
      </c>
      <c r="F50" s="115">
        <v>15769.6</v>
      </c>
      <c r="G50" s="115">
        <v>17031</v>
      </c>
      <c r="H50" s="288">
        <v>18394.2</v>
      </c>
    </row>
    <row r="51" spans="1:8" x14ac:dyDescent="0.2">
      <c r="A51" s="260">
        <v>7</v>
      </c>
      <c r="B51" s="101" t="s">
        <v>181</v>
      </c>
      <c r="C51" s="143" t="s">
        <v>274</v>
      </c>
      <c r="D51" s="101"/>
      <c r="E51" s="114">
        <v>14512.45</v>
      </c>
      <c r="F51" s="114">
        <v>15001.1</v>
      </c>
      <c r="G51" s="102">
        <v>16201.05</v>
      </c>
      <c r="H51" s="265">
        <v>17497.400000000001</v>
      </c>
    </row>
    <row r="52" spans="1:8" x14ac:dyDescent="0.2">
      <c r="A52" s="268">
        <v>6</v>
      </c>
      <c r="B52" s="51" t="s">
        <v>143</v>
      </c>
      <c r="C52" s="144" t="s">
        <v>113</v>
      </c>
      <c r="D52" s="51"/>
      <c r="E52" s="115">
        <v>13785.3</v>
      </c>
      <c r="F52" s="115">
        <v>14280.3</v>
      </c>
      <c r="G52" s="115">
        <v>15421.95</v>
      </c>
      <c r="H52" s="288">
        <v>16655.8</v>
      </c>
    </row>
    <row r="53" spans="1:8" ht="30" x14ac:dyDescent="0.2">
      <c r="A53" s="260">
        <v>5</v>
      </c>
      <c r="B53" s="101" t="s">
        <v>182</v>
      </c>
      <c r="C53" s="143" t="s">
        <v>183</v>
      </c>
      <c r="D53" s="101"/>
      <c r="E53" s="114">
        <v>13114.3</v>
      </c>
      <c r="F53" s="114">
        <v>13606.15</v>
      </c>
      <c r="G53" s="102">
        <v>14694.8</v>
      </c>
      <c r="H53" s="265">
        <v>15870.3</v>
      </c>
    </row>
    <row r="54" spans="1:8" ht="30" x14ac:dyDescent="0.2">
      <c r="A54" s="268">
        <v>5</v>
      </c>
      <c r="B54" s="51" t="s">
        <v>185</v>
      </c>
      <c r="C54" s="144" t="s">
        <v>186</v>
      </c>
      <c r="D54" s="51"/>
      <c r="E54" s="115">
        <v>13114.3</v>
      </c>
      <c r="F54" s="115">
        <v>13606.15</v>
      </c>
      <c r="G54" s="115">
        <v>14694.8</v>
      </c>
      <c r="H54" s="288">
        <v>15870.3</v>
      </c>
    </row>
    <row r="55" spans="1:8" x14ac:dyDescent="0.2">
      <c r="A55" s="260">
        <v>4</v>
      </c>
      <c r="B55" s="101" t="s">
        <v>187</v>
      </c>
      <c r="C55" s="143" t="s">
        <v>188</v>
      </c>
      <c r="D55" s="101"/>
      <c r="E55" s="114">
        <v>12466.65</v>
      </c>
      <c r="F55" s="114">
        <v>12968.05</v>
      </c>
      <c r="G55" s="102">
        <v>14005.8</v>
      </c>
      <c r="H55" s="265">
        <v>15126.2</v>
      </c>
    </row>
    <row r="56" spans="1:8" ht="30" x14ac:dyDescent="0.2">
      <c r="A56" s="268">
        <v>4</v>
      </c>
      <c r="B56" s="51" t="s">
        <v>189</v>
      </c>
      <c r="C56" s="144" t="s">
        <v>190</v>
      </c>
      <c r="D56" s="51"/>
      <c r="E56" s="115">
        <v>12466.65</v>
      </c>
      <c r="F56" s="115">
        <v>12968.05</v>
      </c>
      <c r="G56" s="115">
        <v>14005.8</v>
      </c>
      <c r="H56" s="288">
        <v>15126.2</v>
      </c>
    </row>
    <row r="57" spans="1:8" x14ac:dyDescent="0.2">
      <c r="A57" s="260">
        <v>3</v>
      </c>
      <c r="B57" s="101" t="s">
        <v>270</v>
      </c>
      <c r="C57" s="143" t="s">
        <v>191</v>
      </c>
      <c r="D57" s="101"/>
      <c r="E57" s="114">
        <v>11887.9</v>
      </c>
      <c r="F57" s="114">
        <v>12395.65</v>
      </c>
      <c r="G57" s="102">
        <v>13386.75</v>
      </c>
      <c r="H57" s="265">
        <v>14458.4</v>
      </c>
    </row>
    <row r="58" spans="1:8" x14ac:dyDescent="0.2">
      <c r="A58" s="268">
        <v>3</v>
      </c>
      <c r="B58" s="51" t="s">
        <v>271</v>
      </c>
      <c r="C58" s="144" t="s">
        <v>192</v>
      </c>
      <c r="D58" s="51"/>
      <c r="E58" s="115">
        <v>11887.9</v>
      </c>
      <c r="F58" s="115">
        <v>12395.65</v>
      </c>
      <c r="G58" s="115">
        <v>13386.75</v>
      </c>
      <c r="H58" s="288">
        <v>14458.4</v>
      </c>
    </row>
    <row r="59" spans="1:8" x14ac:dyDescent="0.2">
      <c r="A59" s="270">
        <v>1</v>
      </c>
      <c r="B59" s="271" t="s">
        <v>272</v>
      </c>
      <c r="C59" s="272" t="s">
        <v>193</v>
      </c>
      <c r="D59" s="271"/>
      <c r="E59" s="273">
        <v>0</v>
      </c>
      <c r="F59" s="273">
        <v>11502.05</v>
      </c>
      <c r="G59" s="274">
        <v>12422.15</v>
      </c>
      <c r="H59" s="275">
        <v>13415.35</v>
      </c>
    </row>
    <row r="60" spans="1:8" x14ac:dyDescent="0.2">
      <c r="A60" s="277"/>
      <c r="B60" s="277"/>
      <c r="C60" s="277"/>
      <c r="D60" s="277"/>
      <c r="E60" s="277"/>
      <c r="F60" s="277"/>
      <c r="G60" s="277"/>
    </row>
    <row r="61" spans="1:8" ht="15.75" x14ac:dyDescent="0.2">
      <c r="A61" s="278" t="s">
        <v>343</v>
      </c>
      <c r="B61" s="278"/>
      <c r="C61" s="278"/>
      <c r="D61" s="278"/>
      <c r="E61" s="278"/>
      <c r="F61" s="278"/>
      <c r="G61" s="278"/>
    </row>
    <row r="62" spans="1:8" ht="15.75" x14ac:dyDescent="0.2">
      <c r="A62" s="279"/>
      <c r="B62" s="280" t="s">
        <v>314</v>
      </c>
      <c r="C62" s="281" t="s">
        <v>313</v>
      </c>
      <c r="D62" s="282"/>
      <c r="E62" s="224"/>
      <c r="F62" s="224"/>
      <c r="G62" s="224">
        <v>62232</v>
      </c>
    </row>
    <row r="155" spans="1:8" ht="32.25" customHeight="1" x14ac:dyDescent="0.2">
      <c r="A155" s="430" t="s">
        <v>236</v>
      </c>
      <c r="B155" s="430"/>
      <c r="C155" s="430"/>
      <c r="D155" s="430"/>
      <c r="E155" s="430"/>
      <c r="F155" s="430"/>
      <c r="G155" s="430"/>
      <c r="H155" s="430"/>
    </row>
  </sheetData>
  <mergeCells count="12">
    <mergeCell ref="A155:H155"/>
    <mergeCell ref="B17:C17"/>
    <mergeCell ref="A4:H4"/>
    <mergeCell ref="A1:H1"/>
    <mergeCell ref="A3:H3"/>
    <mergeCell ref="A2:H2"/>
    <mergeCell ref="E16:H16"/>
    <mergeCell ref="B31:G31"/>
    <mergeCell ref="A32:A35"/>
    <mergeCell ref="B32:C35"/>
    <mergeCell ref="A15:F15"/>
    <mergeCell ref="A7:F7"/>
  </mergeCells>
  <pageMargins left="0.3" right="0.27" top="0.74803149606299213" bottom="0.74803149606299213" header="0.31496062992125984" footer="0.31496062992125984"/>
  <pageSetup scale="64" orientation="portrait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150" zoomScaleNormal="150" workbookViewId="0">
      <selection activeCell="A12" sqref="A12"/>
    </sheetView>
  </sheetViews>
  <sheetFormatPr baseColWidth="10" defaultRowHeight="12.75" x14ac:dyDescent="0.2"/>
  <cols>
    <col min="1" max="1" width="26.83203125" customWidth="1"/>
    <col min="5" max="5" width="31.6640625" customWidth="1"/>
    <col min="6" max="6" width="24.83203125" customWidth="1"/>
  </cols>
  <sheetData>
    <row r="1" spans="1:6" x14ac:dyDescent="0.2">
      <c r="A1" s="12" t="s">
        <v>86</v>
      </c>
      <c r="E1" s="12" t="s">
        <v>86</v>
      </c>
      <c r="F1" s="12" t="s">
        <v>102</v>
      </c>
    </row>
    <row r="2" spans="1:6" x14ac:dyDescent="0.2">
      <c r="A2" s="152" t="s">
        <v>319</v>
      </c>
      <c r="E2" s="12" t="s">
        <v>160</v>
      </c>
      <c r="F2" t="s">
        <v>162</v>
      </c>
    </row>
    <row r="3" spans="1:6" x14ac:dyDescent="0.2">
      <c r="A3" t="s">
        <v>318</v>
      </c>
      <c r="E3" s="12" t="s">
        <v>160</v>
      </c>
      <c r="F3" t="s">
        <v>163</v>
      </c>
    </row>
    <row r="4" spans="1:6" x14ac:dyDescent="0.2">
      <c r="A4" t="s">
        <v>161</v>
      </c>
      <c r="E4" s="12" t="s">
        <v>160</v>
      </c>
      <c r="F4" t="s">
        <v>164</v>
      </c>
    </row>
    <row r="5" spans="1:6" x14ac:dyDescent="0.2">
      <c r="A5" s="152" t="s">
        <v>316</v>
      </c>
      <c r="E5" s="12" t="s">
        <v>160</v>
      </c>
      <c r="F5" t="s">
        <v>165</v>
      </c>
    </row>
    <row r="6" spans="1:6" x14ac:dyDescent="0.2">
      <c r="E6" s="12" t="s">
        <v>160</v>
      </c>
      <c r="F6" t="s">
        <v>166</v>
      </c>
    </row>
    <row r="7" spans="1:6" x14ac:dyDescent="0.2">
      <c r="A7" s="152" t="s">
        <v>30</v>
      </c>
      <c r="E7" s="12" t="s">
        <v>159</v>
      </c>
      <c r="F7" t="s">
        <v>164</v>
      </c>
    </row>
    <row r="8" spans="1:6" x14ac:dyDescent="0.2">
      <c r="A8" s="152" t="s">
        <v>152</v>
      </c>
      <c r="E8" s="12" t="s">
        <v>159</v>
      </c>
      <c r="F8" t="s">
        <v>165</v>
      </c>
    </row>
    <row r="9" spans="1:6" x14ac:dyDescent="0.2">
      <c r="A9" s="152" t="s">
        <v>153</v>
      </c>
      <c r="E9" s="12" t="s">
        <v>159</v>
      </c>
      <c r="F9" t="s">
        <v>166</v>
      </c>
    </row>
    <row r="10" spans="1:6" x14ac:dyDescent="0.2">
      <c r="A10" s="152" t="s">
        <v>154</v>
      </c>
      <c r="E10" s="12" t="s">
        <v>87</v>
      </c>
      <c r="F10" s="12" t="s">
        <v>194</v>
      </c>
    </row>
    <row r="11" spans="1:6" x14ac:dyDescent="0.2">
      <c r="E11" s="12" t="s">
        <v>87</v>
      </c>
      <c r="F11" t="s">
        <v>165</v>
      </c>
    </row>
    <row r="12" spans="1:6" x14ac:dyDescent="0.2">
      <c r="E12" s="12" t="s">
        <v>88</v>
      </c>
      <c r="F12" t="s">
        <v>164</v>
      </c>
    </row>
    <row r="13" spans="1:6" x14ac:dyDescent="0.2">
      <c r="E13" s="12" t="s">
        <v>88</v>
      </c>
      <c r="F13" s="12" t="s">
        <v>194</v>
      </c>
    </row>
    <row r="14" spans="1:6" x14ac:dyDescent="0.2">
      <c r="F14" t="s">
        <v>165</v>
      </c>
    </row>
    <row r="15" spans="1:6" x14ac:dyDescent="0.2">
      <c r="E15" t="e">
        <f>IF($I$11=Datos!$A$2,Datos!$F$2:$F$6,IF($I$11=Datos!$A$3,Datos!$F$7:$F$9,Datos!$F$10:$F$11))</f>
        <v>#VALUE!</v>
      </c>
      <c r="F15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zoomScale="85" zoomScaleNormal="85" workbookViewId="0">
      <pane ySplit="1" topLeftCell="A116" activePane="bottomLeft" state="frozen"/>
      <selection pane="bottomLeft" activeCell="D132" sqref="D132"/>
    </sheetView>
  </sheetViews>
  <sheetFormatPr baseColWidth="10" defaultColWidth="12" defaultRowHeight="15" x14ac:dyDescent="0.2"/>
  <cols>
    <col min="1" max="1" width="6" style="14" bestFit="1" customWidth="1"/>
    <col min="2" max="2" width="5.5" style="14" customWidth="1"/>
    <col min="3" max="3" width="46.1640625" style="14" bestFit="1" customWidth="1"/>
    <col min="4" max="4" width="46.1640625" style="14" customWidth="1"/>
    <col min="5" max="5" width="9.5" style="21" bestFit="1" customWidth="1"/>
    <col min="6" max="6" width="17.1640625" style="21" bestFit="1" customWidth="1"/>
    <col min="7" max="7" width="17" style="21" customWidth="1"/>
    <col min="8" max="8" width="8" style="21" customWidth="1"/>
    <col min="9" max="9" width="42.83203125" style="14" customWidth="1"/>
    <col min="10" max="10" width="16.83203125" style="14" customWidth="1"/>
    <col min="11" max="11" width="13.5" style="21" customWidth="1"/>
    <col min="12" max="12" width="17.6640625" style="14" customWidth="1"/>
    <col min="13" max="13" width="17.5" style="14" customWidth="1"/>
    <col min="14" max="16384" width="12" style="14"/>
  </cols>
  <sheetData>
    <row r="1" spans="1:13" ht="15.75" x14ac:dyDescent="0.2">
      <c r="A1" s="14" t="s">
        <v>324</v>
      </c>
      <c r="B1" s="46"/>
      <c r="C1" s="46" t="s">
        <v>204</v>
      </c>
      <c r="D1" s="46" t="s">
        <v>150</v>
      </c>
      <c r="E1" s="289" t="s">
        <v>256</v>
      </c>
      <c r="F1" s="289" t="s">
        <v>202</v>
      </c>
      <c r="G1" s="289" t="s">
        <v>202</v>
      </c>
      <c r="H1" s="289"/>
      <c r="I1" s="46" t="s">
        <v>108</v>
      </c>
      <c r="J1" s="46" t="s">
        <v>151</v>
      </c>
      <c r="L1" s="14" t="s">
        <v>268</v>
      </c>
      <c r="M1" s="14" t="s">
        <v>269</v>
      </c>
    </row>
    <row r="2" spans="1:13" x14ac:dyDescent="0.2">
      <c r="A2" s="14">
        <v>1</v>
      </c>
      <c r="B2" s="14" t="s">
        <v>315</v>
      </c>
      <c r="C2" s="14" t="s">
        <v>161</v>
      </c>
      <c r="D2" s="14" t="s">
        <v>250</v>
      </c>
      <c r="E2" s="21" t="s">
        <v>103</v>
      </c>
      <c r="F2" s="21" t="str">
        <f>B2&amp;G2&amp;H2</f>
        <v>NoEH8619</v>
      </c>
      <c r="G2" s="16" t="s">
        <v>242</v>
      </c>
      <c r="H2" s="16"/>
      <c r="J2" s="17">
        <v>891.45</v>
      </c>
      <c r="L2" s="17">
        <v>841</v>
      </c>
      <c r="M2" s="17">
        <v>832.78</v>
      </c>
    </row>
    <row r="3" spans="1:13" x14ac:dyDescent="0.2">
      <c r="A3" s="14">
        <f>A2+1</f>
        <v>2</v>
      </c>
      <c r="B3" s="14" t="s">
        <v>315</v>
      </c>
      <c r="C3" s="14" t="s">
        <v>161</v>
      </c>
      <c r="D3" s="14" t="s">
        <v>251</v>
      </c>
      <c r="E3" s="21" t="s">
        <v>104</v>
      </c>
      <c r="F3" s="21" t="str">
        <f t="shared" ref="F3:F66" si="0">B3&amp;G3&amp;H3</f>
        <v>NoEH8621</v>
      </c>
      <c r="G3" s="16" t="s">
        <v>243</v>
      </c>
      <c r="H3" s="16"/>
      <c r="J3" s="17">
        <v>997.8</v>
      </c>
      <c r="L3" s="17">
        <v>941.34</v>
      </c>
      <c r="M3" s="17">
        <v>941.34</v>
      </c>
    </row>
    <row r="4" spans="1:13" x14ac:dyDescent="0.2">
      <c r="A4" s="14">
        <f t="shared" ref="A4:A7" si="1">A3+1</f>
        <v>3</v>
      </c>
      <c r="B4" s="14" t="s">
        <v>315</v>
      </c>
      <c r="C4" s="14" t="s">
        <v>161</v>
      </c>
      <c r="D4" s="14" t="s">
        <v>252</v>
      </c>
      <c r="E4" s="21" t="s">
        <v>105</v>
      </c>
      <c r="F4" s="21" t="str">
        <f t="shared" si="0"/>
        <v>NoEH8623</v>
      </c>
      <c r="G4" s="16" t="s">
        <v>244</v>
      </c>
      <c r="H4" s="16"/>
      <c r="J4" s="17">
        <v>1147.6500000000001</v>
      </c>
      <c r="L4" s="17">
        <v>1082.69</v>
      </c>
      <c r="M4" s="17">
        <v>1082.69</v>
      </c>
    </row>
    <row r="5" spans="1:13" x14ac:dyDescent="0.2">
      <c r="A5" s="14">
        <f t="shared" si="1"/>
        <v>4</v>
      </c>
      <c r="B5" s="14" t="s">
        <v>315</v>
      </c>
      <c r="C5" s="14" t="s">
        <v>161</v>
      </c>
      <c r="D5" s="14" t="s">
        <v>253</v>
      </c>
      <c r="E5" s="21" t="s">
        <v>106</v>
      </c>
      <c r="F5" s="21" t="str">
        <f t="shared" si="0"/>
        <v>NoEH8625</v>
      </c>
      <c r="G5" s="16" t="s">
        <v>245</v>
      </c>
      <c r="H5" s="16"/>
      <c r="J5" s="17">
        <v>1235.6500000000001</v>
      </c>
      <c r="L5" s="17">
        <v>1165.7</v>
      </c>
      <c r="M5" s="17">
        <v>1165.7</v>
      </c>
    </row>
    <row r="6" spans="1:13" x14ac:dyDescent="0.2">
      <c r="A6" s="14">
        <f t="shared" si="1"/>
        <v>5</v>
      </c>
      <c r="B6" s="14" t="s">
        <v>315</v>
      </c>
      <c r="C6" s="14" t="s">
        <v>161</v>
      </c>
      <c r="D6" s="14" t="s">
        <v>254</v>
      </c>
      <c r="E6" s="21" t="s">
        <v>107</v>
      </c>
      <c r="F6" s="21" t="str">
        <f t="shared" si="0"/>
        <v>NoEH8613</v>
      </c>
      <c r="G6" s="16" t="s">
        <v>246</v>
      </c>
      <c r="H6" s="16"/>
      <c r="J6" s="17">
        <v>661.45</v>
      </c>
      <c r="L6" s="17">
        <v>624</v>
      </c>
      <c r="M6" s="17">
        <v>617.95000000000005</v>
      </c>
    </row>
    <row r="7" spans="1:13" x14ac:dyDescent="0.2">
      <c r="A7" s="14">
        <f t="shared" si="1"/>
        <v>6</v>
      </c>
      <c r="B7" s="14" t="s">
        <v>315</v>
      </c>
      <c r="C7" s="14" t="s">
        <v>203</v>
      </c>
      <c r="D7" s="23" t="s">
        <v>120</v>
      </c>
      <c r="E7" s="21" t="s">
        <v>148</v>
      </c>
      <c r="F7" s="21" t="str">
        <f t="shared" si="0"/>
        <v>NoDIRGEN</v>
      </c>
      <c r="G7" s="22" t="s">
        <v>109</v>
      </c>
      <c r="H7" s="22"/>
      <c r="I7" s="23" t="s">
        <v>120</v>
      </c>
      <c r="J7" s="17">
        <v>102935.1</v>
      </c>
      <c r="K7" s="16" t="s">
        <v>148</v>
      </c>
      <c r="L7" s="166">
        <v>97108.57</v>
      </c>
      <c r="M7" s="17">
        <v>97108.57</v>
      </c>
    </row>
    <row r="8" spans="1:13" x14ac:dyDescent="0.2">
      <c r="A8" s="14">
        <f t="shared" ref="A8:A67" si="2">A7+1</f>
        <v>7</v>
      </c>
      <c r="B8" s="14" t="s">
        <v>315</v>
      </c>
      <c r="C8" s="14" t="s">
        <v>203</v>
      </c>
      <c r="D8" s="23" t="s">
        <v>121</v>
      </c>
      <c r="E8" s="21" t="s">
        <v>123</v>
      </c>
      <c r="F8" s="21" t="str">
        <f t="shared" si="0"/>
        <v>NoDIRAREA</v>
      </c>
      <c r="G8" s="24" t="s">
        <v>131</v>
      </c>
      <c r="H8" s="24"/>
      <c r="I8" s="23" t="s">
        <v>121</v>
      </c>
      <c r="J8" s="17">
        <v>77282.2</v>
      </c>
      <c r="K8" s="16" t="s">
        <v>123</v>
      </c>
      <c r="L8" s="166">
        <v>72907.75</v>
      </c>
      <c r="M8" s="17">
        <v>72907.75</v>
      </c>
    </row>
    <row r="9" spans="1:13" x14ac:dyDescent="0.2">
      <c r="A9" s="14">
        <f t="shared" si="2"/>
        <v>8</v>
      </c>
      <c r="B9" s="14" t="s">
        <v>315</v>
      </c>
      <c r="C9" s="14" t="s">
        <v>203</v>
      </c>
      <c r="D9" s="23" t="s">
        <v>122</v>
      </c>
      <c r="E9" s="21" t="s">
        <v>123</v>
      </c>
      <c r="F9" s="21" t="str">
        <f t="shared" si="0"/>
        <v>NoCOOZO</v>
      </c>
      <c r="G9" s="24" t="s">
        <v>149</v>
      </c>
      <c r="H9" s="24"/>
      <c r="I9" s="23" t="s">
        <v>122</v>
      </c>
      <c r="J9" s="17">
        <v>77282.2</v>
      </c>
      <c r="K9" s="16" t="s">
        <v>123</v>
      </c>
      <c r="L9" s="166">
        <v>72907.75</v>
      </c>
      <c r="M9" s="17">
        <v>72907.75</v>
      </c>
    </row>
    <row r="10" spans="1:13" x14ac:dyDescent="0.2">
      <c r="A10" s="14">
        <f t="shared" si="2"/>
        <v>9</v>
      </c>
      <c r="B10" s="14" t="s">
        <v>315</v>
      </c>
      <c r="C10" s="14" t="s">
        <v>203</v>
      </c>
      <c r="D10" s="25" t="s">
        <v>125</v>
      </c>
      <c r="E10" s="21" t="s">
        <v>124</v>
      </c>
      <c r="F10" s="21" t="str">
        <f t="shared" si="0"/>
        <v>NoSDIRAREA</v>
      </c>
      <c r="G10" s="22" t="s">
        <v>130</v>
      </c>
      <c r="H10" s="22"/>
      <c r="I10" s="25" t="s">
        <v>125</v>
      </c>
      <c r="J10" s="17">
        <v>68207.95</v>
      </c>
      <c r="K10" s="26" t="s">
        <v>124</v>
      </c>
      <c r="L10" s="167">
        <v>64347.13</v>
      </c>
      <c r="M10" s="17">
        <v>64347.13</v>
      </c>
    </row>
    <row r="11" spans="1:13" x14ac:dyDescent="0.2">
      <c r="A11" s="14">
        <f t="shared" si="2"/>
        <v>10</v>
      </c>
      <c r="B11" s="14" t="s">
        <v>315</v>
      </c>
      <c r="C11" s="14" t="s">
        <v>203</v>
      </c>
      <c r="D11" s="27" t="s">
        <v>110</v>
      </c>
      <c r="E11" s="21" t="s">
        <v>35</v>
      </c>
      <c r="F11" s="21" t="str">
        <f t="shared" si="0"/>
        <v>No JEFDEP</v>
      </c>
      <c r="G11" s="22" t="s">
        <v>145</v>
      </c>
      <c r="H11" s="22"/>
      <c r="I11" s="27" t="s">
        <v>110</v>
      </c>
      <c r="J11" s="17">
        <v>54497.4</v>
      </c>
      <c r="K11" s="28" t="s">
        <v>35</v>
      </c>
      <c r="L11" s="166">
        <v>51412.65</v>
      </c>
      <c r="M11" s="17">
        <v>51412.65</v>
      </c>
    </row>
    <row r="12" spans="1:13" x14ac:dyDescent="0.2">
      <c r="A12" s="14">
        <f t="shared" si="2"/>
        <v>11</v>
      </c>
      <c r="B12" s="14" t="s">
        <v>315</v>
      </c>
      <c r="C12" s="14" t="s">
        <v>203</v>
      </c>
      <c r="D12" s="29" t="s">
        <v>132</v>
      </c>
      <c r="E12" s="21" t="s">
        <v>135</v>
      </c>
      <c r="F12" s="21" t="str">
        <f t="shared" si="0"/>
        <v>NoDIRPLA</v>
      </c>
      <c r="G12" s="22" t="s">
        <v>126</v>
      </c>
      <c r="H12" s="22"/>
      <c r="I12" s="29" t="s">
        <v>132</v>
      </c>
      <c r="J12" s="17">
        <v>53675.55</v>
      </c>
      <c r="K12" s="30" t="s">
        <v>135</v>
      </c>
      <c r="L12" s="168">
        <v>50637.32</v>
      </c>
      <c r="M12" s="17">
        <v>50637.32</v>
      </c>
    </row>
    <row r="13" spans="1:13" x14ac:dyDescent="0.2">
      <c r="A13" s="14">
        <f t="shared" si="2"/>
        <v>12</v>
      </c>
      <c r="B13" s="14" t="s">
        <v>315</v>
      </c>
      <c r="C13" s="14" t="s">
        <v>203</v>
      </c>
      <c r="D13" s="31" t="s">
        <v>255</v>
      </c>
      <c r="E13" s="21" t="s">
        <v>136</v>
      </c>
      <c r="F13" s="21" t="str">
        <f t="shared" si="0"/>
        <v>No DIRPLB</v>
      </c>
      <c r="G13" s="22" t="s">
        <v>146</v>
      </c>
      <c r="H13" s="22"/>
      <c r="I13" s="31" t="s">
        <v>255</v>
      </c>
      <c r="J13" s="17">
        <v>61726.85</v>
      </c>
      <c r="K13" s="32" t="s">
        <v>136</v>
      </c>
      <c r="L13" s="168">
        <v>58232.89</v>
      </c>
      <c r="M13" s="17">
        <v>58232.89</v>
      </c>
    </row>
    <row r="14" spans="1:13" x14ac:dyDescent="0.2">
      <c r="A14" s="14">
        <f t="shared" si="2"/>
        <v>13</v>
      </c>
      <c r="B14" s="14" t="s">
        <v>315</v>
      </c>
      <c r="C14" s="14" t="s">
        <v>203</v>
      </c>
      <c r="D14" s="33" t="s">
        <v>147</v>
      </c>
      <c r="E14" s="21" t="s">
        <v>137</v>
      </c>
      <c r="F14" s="21" t="str">
        <f t="shared" si="0"/>
        <v>NoDIRPLC</v>
      </c>
      <c r="G14" s="19" t="s">
        <v>127</v>
      </c>
      <c r="H14" s="19"/>
      <c r="I14" s="33" t="s">
        <v>147</v>
      </c>
      <c r="J14" s="17">
        <v>70949.7</v>
      </c>
      <c r="K14" s="34" t="s">
        <v>137</v>
      </c>
      <c r="L14" s="169">
        <v>66933.69</v>
      </c>
      <c r="M14" s="17">
        <v>66933.69</v>
      </c>
    </row>
    <row r="15" spans="1:13" ht="30" x14ac:dyDescent="0.2">
      <c r="A15" s="14">
        <f t="shared" si="2"/>
        <v>14</v>
      </c>
      <c r="B15" s="14" t="s">
        <v>315</v>
      </c>
      <c r="C15" s="14" t="s">
        <v>203</v>
      </c>
      <c r="D15" s="33" t="s">
        <v>133</v>
      </c>
      <c r="E15" s="21" t="s">
        <v>138</v>
      </c>
      <c r="F15" s="21" t="str">
        <f t="shared" si="0"/>
        <v xml:space="preserve">No SDIRPLB </v>
      </c>
      <c r="G15" s="19" t="s">
        <v>128</v>
      </c>
      <c r="H15" s="19"/>
      <c r="I15" s="33" t="s">
        <v>133</v>
      </c>
      <c r="J15" s="17">
        <v>46611.3</v>
      </c>
      <c r="K15" s="34" t="s">
        <v>138</v>
      </c>
      <c r="L15" s="170">
        <v>43972.92</v>
      </c>
      <c r="M15" s="17">
        <v>43972.92</v>
      </c>
    </row>
    <row r="16" spans="1:13" ht="30" x14ac:dyDescent="0.2">
      <c r="A16" s="14">
        <f t="shared" si="2"/>
        <v>15</v>
      </c>
      <c r="B16" s="14" t="s">
        <v>315</v>
      </c>
      <c r="C16" s="14" t="s">
        <v>203</v>
      </c>
      <c r="D16" s="33" t="s">
        <v>134</v>
      </c>
      <c r="E16" s="21" t="s">
        <v>139</v>
      </c>
      <c r="F16" s="21" t="str">
        <f t="shared" si="0"/>
        <v xml:space="preserve">NoSDIRPLC </v>
      </c>
      <c r="G16" s="19" t="s">
        <v>129</v>
      </c>
      <c r="H16" s="19"/>
      <c r="I16" s="33" t="s">
        <v>134</v>
      </c>
      <c r="J16" s="17">
        <v>54623.35</v>
      </c>
      <c r="K16" s="34" t="s">
        <v>139</v>
      </c>
      <c r="L16" s="166">
        <v>52522.47</v>
      </c>
      <c r="M16" s="17">
        <v>52522.47</v>
      </c>
    </row>
    <row r="17" spans="1:13" x14ac:dyDescent="0.2">
      <c r="A17" s="14">
        <f t="shared" si="2"/>
        <v>16</v>
      </c>
      <c r="B17" s="14" t="s">
        <v>315</v>
      </c>
      <c r="C17" s="14" t="s">
        <v>203</v>
      </c>
      <c r="D17" s="33" t="s">
        <v>119</v>
      </c>
      <c r="E17" s="21" t="s">
        <v>115</v>
      </c>
      <c r="F17" s="21" t="str">
        <f t="shared" si="0"/>
        <v xml:space="preserve">NoJEFMATC </v>
      </c>
      <c r="G17" s="19" t="s">
        <v>118</v>
      </c>
      <c r="H17" s="19"/>
      <c r="I17" s="33" t="s">
        <v>119</v>
      </c>
      <c r="J17" s="17">
        <v>44112.55</v>
      </c>
      <c r="K17" s="34" t="s">
        <v>115</v>
      </c>
      <c r="L17" s="171">
        <v>42415.92</v>
      </c>
      <c r="M17" s="17">
        <v>42415.92</v>
      </c>
    </row>
    <row r="18" spans="1:13" ht="15" customHeight="1" x14ac:dyDescent="0.2">
      <c r="A18" s="14">
        <f t="shared" si="2"/>
        <v>17</v>
      </c>
      <c r="B18" s="14" t="s">
        <v>315</v>
      </c>
      <c r="C18" s="14" t="s">
        <v>203</v>
      </c>
      <c r="D18" s="35" t="s">
        <v>331</v>
      </c>
      <c r="E18" s="21" t="s">
        <v>115</v>
      </c>
      <c r="F18" s="21" t="str">
        <f t="shared" si="0"/>
        <v xml:space="preserve">NoSBJEFC </v>
      </c>
      <c r="G18" s="19" t="s">
        <v>117</v>
      </c>
      <c r="H18" s="19"/>
      <c r="I18" s="35" t="s">
        <v>331</v>
      </c>
      <c r="J18" s="17">
        <v>44112.55</v>
      </c>
      <c r="K18" s="34" t="s">
        <v>115</v>
      </c>
      <c r="L18" s="171">
        <v>42415.92</v>
      </c>
      <c r="M18" s="17">
        <v>42415.92</v>
      </c>
    </row>
    <row r="19" spans="1:13" ht="30" x14ac:dyDescent="0.2">
      <c r="A19" s="14">
        <f>A18+1</f>
        <v>18</v>
      </c>
      <c r="B19" s="14" t="s">
        <v>315</v>
      </c>
      <c r="C19" s="14" t="s">
        <v>203</v>
      </c>
      <c r="D19" s="35" t="s">
        <v>114</v>
      </c>
      <c r="E19" s="21">
        <v>16</v>
      </c>
      <c r="F19" s="21" t="str">
        <f t="shared" si="0"/>
        <v>NoCF22811A</v>
      </c>
      <c r="G19" s="19" t="s">
        <v>116</v>
      </c>
      <c r="H19" s="290" t="s">
        <v>30</v>
      </c>
      <c r="I19" s="35" t="s">
        <v>114</v>
      </c>
      <c r="J19" s="17">
        <v>22551.5</v>
      </c>
      <c r="K19" s="36">
        <v>16</v>
      </c>
      <c r="L19" s="172">
        <v>21275</v>
      </c>
      <c r="M19" s="17">
        <v>21064.799999999999</v>
      </c>
    </row>
    <row r="20" spans="1:13" ht="30" x14ac:dyDescent="0.2">
      <c r="A20" s="14">
        <f t="shared" si="2"/>
        <v>19</v>
      </c>
      <c r="B20" s="14" t="s">
        <v>315</v>
      </c>
      <c r="C20" s="14" t="s">
        <v>203</v>
      </c>
      <c r="D20" s="35" t="s">
        <v>114</v>
      </c>
      <c r="E20" s="21">
        <v>16</v>
      </c>
      <c r="F20" s="21" t="str">
        <f t="shared" si="0"/>
        <v>NoCF22811B</v>
      </c>
      <c r="G20" s="19" t="s">
        <v>116</v>
      </c>
      <c r="H20" s="290" t="s">
        <v>152</v>
      </c>
      <c r="I20" s="35" t="s">
        <v>114</v>
      </c>
      <c r="J20" s="17">
        <v>22953.25</v>
      </c>
      <c r="K20" s="36">
        <v>16</v>
      </c>
      <c r="L20" s="173">
        <v>21654</v>
      </c>
      <c r="M20" s="17">
        <v>21440.27</v>
      </c>
    </row>
    <row r="21" spans="1:13" ht="30" x14ac:dyDescent="0.2">
      <c r="A21" s="14">
        <f t="shared" si="2"/>
        <v>20</v>
      </c>
      <c r="B21" s="14" t="s">
        <v>315</v>
      </c>
      <c r="C21" s="14" t="s">
        <v>203</v>
      </c>
      <c r="D21" s="35" t="s">
        <v>114</v>
      </c>
      <c r="E21" s="21">
        <v>16</v>
      </c>
      <c r="F21" s="21" t="str">
        <f t="shared" si="0"/>
        <v>NoCF22811C</v>
      </c>
      <c r="G21" s="19" t="s">
        <v>116</v>
      </c>
      <c r="H21" s="290" t="s">
        <v>153</v>
      </c>
      <c r="I21" s="35" t="s">
        <v>114</v>
      </c>
      <c r="J21" s="17">
        <v>24790.2</v>
      </c>
      <c r="K21" s="36">
        <v>16</v>
      </c>
      <c r="L21" s="173">
        <v>23387</v>
      </c>
      <c r="M21" s="17">
        <v>23155.49</v>
      </c>
    </row>
    <row r="22" spans="1:13" ht="30" x14ac:dyDescent="0.2">
      <c r="A22" s="14">
        <f t="shared" si="2"/>
        <v>21</v>
      </c>
      <c r="B22" s="14" t="s">
        <v>315</v>
      </c>
      <c r="C22" s="14" t="s">
        <v>203</v>
      </c>
      <c r="D22" s="35" t="s">
        <v>114</v>
      </c>
      <c r="E22" s="21">
        <v>16</v>
      </c>
      <c r="F22" s="21" t="str">
        <f t="shared" si="0"/>
        <v>NoCF22811D</v>
      </c>
      <c r="G22" s="19" t="s">
        <v>116</v>
      </c>
      <c r="H22" s="290" t="s">
        <v>154</v>
      </c>
      <c r="I22" s="35" t="s">
        <v>114</v>
      </c>
      <c r="J22" s="17">
        <v>26773.5</v>
      </c>
      <c r="K22" s="36">
        <v>16</v>
      </c>
      <c r="L22" s="173">
        <v>25258</v>
      </c>
      <c r="M22" s="17">
        <v>25007.93</v>
      </c>
    </row>
    <row r="23" spans="1:13" x14ac:dyDescent="0.2">
      <c r="A23" s="14">
        <f t="shared" si="2"/>
        <v>22</v>
      </c>
      <c r="B23" s="14" t="s">
        <v>315</v>
      </c>
      <c r="C23" s="14" t="s">
        <v>203</v>
      </c>
      <c r="D23" s="37" t="s">
        <v>170</v>
      </c>
      <c r="E23" s="21">
        <v>16</v>
      </c>
      <c r="F23" s="21" t="str">
        <f t="shared" si="0"/>
        <v>NoCF12027A</v>
      </c>
      <c r="G23" s="51" t="s">
        <v>169</v>
      </c>
      <c r="H23" s="290" t="s">
        <v>30</v>
      </c>
      <c r="I23" s="37" t="s">
        <v>170</v>
      </c>
      <c r="J23" s="17">
        <v>22551.5</v>
      </c>
      <c r="K23" s="38">
        <v>16</v>
      </c>
      <c r="L23" s="174">
        <v>19240</v>
      </c>
      <c r="M23" s="17">
        <v>19049.68</v>
      </c>
    </row>
    <row r="24" spans="1:13" x14ac:dyDescent="0.2">
      <c r="A24" s="14">
        <f t="shared" si="2"/>
        <v>23</v>
      </c>
      <c r="B24" s="14" t="s">
        <v>315</v>
      </c>
      <c r="C24" s="14" t="s">
        <v>203</v>
      </c>
      <c r="D24" s="37" t="s">
        <v>170</v>
      </c>
      <c r="E24" s="21">
        <v>16</v>
      </c>
      <c r="F24" s="21" t="str">
        <f t="shared" si="0"/>
        <v>NoCF12027B</v>
      </c>
      <c r="G24" s="51" t="s">
        <v>169</v>
      </c>
      <c r="H24" s="290" t="s">
        <v>152</v>
      </c>
      <c r="I24" s="37" t="s">
        <v>170</v>
      </c>
      <c r="J24" s="17">
        <v>22953.25</v>
      </c>
      <c r="K24" s="38">
        <v>16</v>
      </c>
      <c r="L24" s="175">
        <v>19606</v>
      </c>
      <c r="M24" s="17">
        <v>19412.32</v>
      </c>
    </row>
    <row r="25" spans="1:13" x14ac:dyDescent="0.2">
      <c r="A25" s="14">
        <f t="shared" si="2"/>
        <v>24</v>
      </c>
      <c r="B25" s="14" t="s">
        <v>315</v>
      </c>
      <c r="C25" s="14" t="s">
        <v>203</v>
      </c>
      <c r="D25" s="37" t="s">
        <v>170</v>
      </c>
      <c r="E25" s="21">
        <v>16</v>
      </c>
      <c r="F25" s="21" t="str">
        <f t="shared" si="0"/>
        <v>NoCF12027C</v>
      </c>
      <c r="G25" s="51" t="s">
        <v>169</v>
      </c>
      <c r="H25" s="290" t="s">
        <v>153</v>
      </c>
      <c r="I25" s="37" t="s">
        <v>170</v>
      </c>
      <c r="J25" s="17">
        <v>24790.2</v>
      </c>
      <c r="K25" s="38">
        <v>16</v>
      </c>
      <c r="L25" s="175">
        <v>21175</v>
      </c>
      <c r="M25" s="17">
        <v>20965.310000000001</v>
      </c>
    </row>
    <row r="26" spans="1:13" x14ac:dyDescent="0.2">
      <c r="A26" s="14">
        <f t="shared" si="2"/>
        <v>25</v>
      </c>
      <c r="B26" s="14" t="s">
        <v>315</v>
      </c>
      <c r="C26" s="14" t="s">
        <v>203</v>
      </c>
      <c r="D26" s="37" t="s">
        <v>170</v>
      </c>
      <c r="E26" s="21">
        <v>16</v>
      </c>
      <c r="F26" s="21" t="str">
        <f t="shared" si="0"/>
        <v>NoCF12027D</v>
      </c>
      <c r="G26" s="51" t="s">
        <v>169</v>
      </c>
      <c r="H26" s="290" t="s">
        <v>154</v>
      </c>
      <c r="I26" s="37" t="s">
        <v>170</v>
      </c>
      <c r="J26" s="17">
        <v>26773.5</v>
      </c>
      <c r="K26" s="38">
        <v>16</v>
      </c>
      <c r="L26" s="175">
        <v>22869</v>
      </c>
      <c r="M26" s="17">
        <v>22642.54</v>
      </c>
    </row>
    <row r="27" spans="1:13" ht="45" x14ac:dyDescent="0.2">
      <c r="A27" s="14">
        <f t="shared" si="2"/>
        <v>26</v>
      </c>
      <c r="B27" s="14" t="s">
        <v>315</v>
      </c>
      <c r="C27" s="14" t="s">
        <v>203</v>
      </c>
      <c r="D27" s="39" t="s">
        <v>171</v>
      </c>
      <c r="E27" s="21">
        <v>16</v>
      </c>
      <c r="F27" s="21" t="str">
        <f t="shared" si="0"/>
        <v>NoCF12027A</v>
      </c>
      <c r="G27" s="19" t="s">
        <v>169</v>
      </c>
      <c r="H27" s="290" t="s">
        <v>30</v>
      </c>
      <c r="I27" s="39" t="s">
        <v>171</v>
      </c>
      <c r="J27" s="17">
        <v>22551.5</v>
      </c>
      <c r="K27" s="38">
        <v>16</v>
      </c>
      <c r="L27" s="174">
        <v>19240</v>
      </c>
      <c r="M27" s="17">
        <v>19049.68</v>
      </c>
    </row>
    <row r="28" spans="1:13" ht="45" x14ac:dyDescent="0.2">
      <c r="A28" s="14">
        <f t="shared" si="2"/>
        <v>27</v>
      </c>
      <c r="B28" s="14" t="s">
        <v>315</v>
      </c>
      <c r="C28" s="14" t="s">
        <v>203</v>
      </c>
      <c r="D28" s="39" t="s">
        <v>171</v>
      </c>
      <c r="E28" s="21">
        <v>16</v>
      </c>
      <c r="F28" s="21" t="str">
        <f t="shared" si="0"/>
        <v>NoCF12027B</v>
      </c>
      <c r="G28" s="19" t="s">
        <v>169</v>
      </c>
      <c r="H28" s="290" t="s">
        <v>152</v>
      </c>
      <c r="I28" s="39" t="s">
        <v>171</v>
      </c>
      <c r="J28" s="17">
        <v>22953.25</v>
      </c>
      <c r="K28" s="38">
        <v>16</v>
      </c>
      <c r="L28" s="175">
        <v>19606</v>
      </c>
      <c r="M28" s="17">
        <v>19412.32</v>
      </c>
    </row>
    <row r="29" spans="1:13" ht="45" x14ac:dyDescent="0.2">
      <c r="A29" s="14">
        <f t="shared" si="2"/>
        <v>28</v>
      </c>
      <c r="B29" s="14" t="s">
        <v>315</v>
      </c>
      <c r="C29" s="14" t="s">
        <v>203</v>
      </c>
      <c r="D29" s="39" t="s">
        <v>171</v>
      </c>
      <c r="E29" s="21">
        <v>16</v>
      </c>
      <c r="F29" s="21" t="str">
        <f t="shared" si="0"/>
        <v>NoCF12027C</v>
      </c>
      <c r="G29" s="19" t="s">
        <v>169</v>
      </c>
      <c r="H29" s="290" t="s">
        <v>153</v>
      </c>
      <c r="I29" s="39" t="s">
        <v>171</v>
      </c>
      <c r="J29" s="17">
        <v>24790.2</v>
      </c>
      <c r="K29" s="38">
        <v>16</v>
      </c>
      <c r="L29" s="175">
        <v>21175</v>
      </c>
      <c r="M29" s="17">
        <v>20965.310000000001</v>
      </c>
    </row>
    <row r="30" spans="1:13" ht="45" x14ac:dyDescent="0.2">
      <c r="A30" s="14">
        <f t="shared" si="2"/>
        <v>29</v>
      </c>
      <c r="B30" s="14" t="s">
        <v>315</v>
      </c>
      <c r="C30" s="14" t="s">
        <v>203</v>
      </c>
      <c r="D30" s="39" t="s">
        <v>171</v>
      </c>
      <c r="E30" s="21">
        <v>16</v>
      </c>
      <c r="F30" s="21" t="str">
        <f t="shared" si="0"/>
        <v>NoCF12027D</v>
      </c>
      <c r="G30" s="19" t="s">
        <v>169</v>
      </c>
      <c r="H30" s="290" t="s">
        <v>154</v>
      </c>
      <c r="I30" s="39" t="s">
        <v>171</v>
      </c>
      <c r="J30" s="17">
        <v>26773.5</v>
      </c>
      <c r="K30" s="38">
        <v>16</v>
      </c>
      <c r="L30" s="175">
        <v>22869</v>
      </c>
      <c r="M30" s="17">
        <v>22642.54</v>
      </c>
    </row>
    <row r="31" spans="1:13" ht="30" x14ac:dyDescent="0.2">
      <c r="A31" s="14">
        <f t="shared" si="2"/>
        <v>30</v>
      </c>
      <c r="B31" s="14" t="s">
        <v>315</v>
      </c>
      <c r="C31" s="14" t="s">
        <v>203</v>
      </c>
      <c r="D31" s="144" t="s">
        <v>173</v>
      </c>
      <c r="E31" s="21">
        <v>16</v>
      </c>
      <c r="F31" s="21" t="str">
        <f t="shared" si="0"/>
        <v>NoCF21850A</v>
      </c>
      <c r="G31" s="51" t="s">
        <v>172</v>
      </c>
      <c r="H31" s="290" t="s">
        <v>30</v>
      </c>
      <c r="I31" s="144" t="s">
        <v>173</v>
      </c>
      <c r="J31" s="17">
        <v>22551.5</v>
      </c>
      <c r="K31" s="38">
        <v>16</v>
      </c>
      <c r="L31" s="174">
        <v>15023</v>
      </c>
      <c r="M31" s="17">
        <v>14728.13</v>
      </c>
    </row>
    <row r="32" spans="1:13" ht="30" x14ac:dyDescent="0.2">
      <c r="A32" s="14">
        <f t="shared" si="2"/>
        <v>31</v>
      </c>
      <c r="B32" s="14" t="s">
        <v>315</v>
      </c>
      <c r="C32" s="14" t="s">
        <v>203</v>
      </c>
      <c r="D32" s="144" t="s">
        <v>173</v>
      </c>
      <c r="E32" s="21">
        <v>16</v>
      </c>
      <c r="F32" s="21" t="str">
        <f t="shared" si="0"/>
        <v>NoCF21850B</v>
      </c>
      <c r="G32" s="51" t="s">
        <v>172</v>
      </c>
      <c r="H32" s="290" t="s">
        <v>152</v>
      </c>
      <c r="I32" s="144" t="s">
        <v>173</v>
      </c>
      <c r="J32" s="17">
        <v>22953.25</v>
      </c>
      <c r="K32" s="38">
        <v>16</v>
      </c>
      <c r="L32" s="174">
        <v>15483</v>
      </c>
      <c r="M32" s="17">
        <v>15179.31</v>
      </c>
    </row>
    <row r="33" spans="1:13" ht="30" x14ac:dyDescent="0.2">
      <c r="A33" s="14">
        <f t="shared" si="2"/>
        <v>32</v>
      </c>
      <c r="B33" s="14" t="s">
        <v>315</v>
      </c>
      <c r="C33" s="14" t="s">
        <v>203</v>
      </c>
      <c r="D33" s="144" t="s">
        <v>173</v>
      </c>
      <c r="E33" s="21">
        <v>16</v>
      </c>
      <c r="F33" s="21" t="str">
        <f t="shared" si="0"/>
        <v>NoCF21850C</v>
      </c>
      <c r="G33" s="51" t="s">
        <v>172</v>
      </c>
      <c r="H33" s="290" t="s">
        <v>153</v>
      </c>
      <c r="I33" s="144" t="s">
        <v>173</v>
      </c>
      <c r="J33" s="17">
        <v>24790.2</v>
      </c>
      <c r="K33" s="38">
        <v>16</v>
      </c>
      <c r="L33" s="174">
        <v>16721</v>
      </c>
      <c r="M33" s="17">
        <v>16393.66</v>
      </c>
    </row>
    <row r="34" spans="1:13" ht="30" x14ac:dyDescent="0.2">
      <c r="A34" s="14">
        <f t="shared" si="2"/>
        <v>33</v>
      </c>
      <c r="B34" s="14" t="s">
        <v>315</v>
      </c>
      <c r="C34" s="14" t="s">
        <v>203</v>
      </c>
      <c r="D34" s="144" t="s">
        <v>173</v>
      </c>
      <c r="E34" s="21">
        <v>16</v>
      </c>
      <c r="F34" s="21" t="str">
        <f t="shared" si="0"/>
        <v>NoCF21850D</v>
      </c>
      <c r="G34" s="51" t="s">
        <v>172</v>
      </c>
      <c r="H34" s="290" t="s">
        <v>154</v>
      </c>
      <c r="I34" s="144" t="s">
        <v>173</v>
      </c>
      <c r="J34" s="17">
        <v>26773.5</v>
      </c>
      <c r="K34" s="38">
        <v>16</v>
      </c>
      <c r="L34" s="174">
        <v>18059</v>
      </c>
      <c r="M34" s="17">
        <v>17705.150000000001</v>
      </c>
    </row>
    <row r="35" spans="1:13" x14ac:dyDescent="0.2">
      <c r="A35" s="14">
        <f t="shared" si="2"/>
        <v>34</v>
      </c>
      <c r="B35" s="14" t="s">
        <v>315</v>
      </c>
      <c r="C35" s="14" t="s">
        <v>203</v>
      </c>
      <c r="D35" s="144" t="s">
        <v>144</v>
      </c>
      <c r="E35" s="21">
        <v>14</v>
      </c>
      <c r="F35" s="21" t="str">
        <f t="shared" si="0"/>
        <v>NoCF34015A</v>
      </c>
      <c r="G35" s="19" t="s">
        <v>140</v>
      </c>
      <c r="H35" s="290" t="s">
        <v>30</v>
      </c>
      <c r="I35" s="14" t="s">
        <v>203</v>
      </c>
      <c r="J35" s="17">
        <v>20394.400000000001</v>
      </c>
      <c r="K35" s="20">
        <v>14</v>
      </c>
      <c r="L35" s="174">
        <v>13005</v>
      </c>
      <c r="M35" s="17">
        <v>12626.12</v>
      </c>
    </row>
    <row r="36" spans="1:13" x14ac:dyDescent="0.2">
      <c r="A36" s="14">
        <f t="shared" si="2"/>
        <v>35</v>
      </c>
      <c r="B36" s="14" t="s">
        <v>315</v>
      </c>
      <c r="C36" s="14" t="s">
        <v>203</v>
      </c>
      <c r="D36" s="14" t="s">
        <v>144</v>
      </c>
      <c r="E36" s="21">
        <v>14</v>
      </c>
      <c r="F36" s="21" t="str">
        <f t="shared" si="0"/>
        <v>NoCF34015B</v>
      </c>
      <c r="G36" s="21" t="s">
        <v>140</v>
      </c>
      <c r="H36" s="21" t="s">
        <v>152</v>
      </c>
      <c r="I36" s="14" t="s">
        <v>203</v>
      </c>
      <c r="J36" s="17">
        <v>20782.349999999999</v>
      </c>
      <c r="K36" s="21">
        <v>14</v>
      </c>
      <c r="L36" s="175">
        <v>13472</v>
      </c>
      <c r="M36" s="17">
        <v>13079.33</v>
      </c>
    </row>
    <row r="37" spans="1:13" x14ac:dyDescent="0.2">
      <c r="A37" s="14">
        <f t="shared" si="2"/>
        <v>36</v>
      </c>
      <c r="B37" s="14" t="s">
        <v>315</v>
      </c>
      <c r="C37" s="14" t="s">
        <v>203</v>
      </c>
      <c r="D37" s="14" t="s">
        <v>144</v>
      </c>
      <c r="E37" s="21">
        <v>14</v>
      </c>
      <c r="F37" s="21" t="str">
        <f t="shared" si="0"/>
        <v>NoCF34015C</v>
      </c>
      <c r="G37" s="21" t="s">
        <v>140</v>
      </c>
      <c r="H37" s="21" t="s">
        <v>153</v>
      </c>
      <c r="I37" s="14" t="s">
        <v>203</v>
      </c>
      <c r="J37" s="17">
        <v>22445.5</v>
      </c>
      <c r="K37" s="21">
        <v>14</v>
      </c>
      <c r="L37" s="175">
        <v>14549</v>
      </c>
      <c r="M37" s="17">
        <v>14125.67</v>
      </c>
    </row>
    <row r="38" spans="1:13" x14ac:dyDescent="0.2">
      <c r="A38" s="14">
        <f t="shared" si="2"/>
        <v>37</v>
      </c>
      <c r="B38" s="14" t="s">
        <v>315</v>
      </c>
      <c r="C38" s="14" t="s">
        <v>203</v>
      </c>
      <c r="D38" s="14" t="s">
        <v>144</v>
      </c>
      <c r="E38" s="21">
        <v>14</v>
      </c>
      <c r="F38" s="21" t="str">
        <f t="shared" si="0"/>
        <v>NoCF34015D</v>
      </c>
      <c r="G38" s="21" t="s">
        <v>140</v>
      </c>
      <c r="H38" s="21" t="s">
        <v>154</v>
      </c>
      <c r="I38" s="14" t="s">
        <v>203</v>
      </c>
      <c r="J38" s="17">
        <v>24241.15</v>
      </c>
      <c r="K38" s="21">
        <v>14</v>
      </c>
      <c r="L38" s="175">
        <v>15713</v>
      </c>
      <c r="M38" s="17">
        <v>15255.74</v>
      </c>
    </row>
    <row r="39" spans="1:13" x14ac:dyDescent="0.2">
      <c r="A39" s="14">
        <f t="shared" si="2"/>
        <v>38</v>
      </c>
      <c r="B39" s="14" t="s">
        <v>310</v>
      </c>
      <c r="C39" s="14" t="s">
        <v>161</v>
      </c>
      <c r="D39" s="14" t="s">
        <v>250</v>
      </c>
      <c r="E39" s="14" t="s">
        <v>103</v>
      </c>
      <c r="F39" s="14" t="str">
        <f t="shared" si="0"/>
        <v>SiEH8619</v>
      </c>
      <c r="G39" s="14" t="s">
        <v>242</v>
      </c>
      <c r="H39" s="14"/>
      <c r="J39" s="17">
        <v>906.75</v>
      </c>
      <c r="K39" s="14"/>
      <c r="L39" s="17">
        <v>841</v>
      </c>
      <c r="M39" s="17">
        <v>832.78</v>
      </c>
    </row>
    <row r="40" spans="1:13" x14ac:dyDescent="0.2">
      <c r="A40" s="14">
        <f t="shared" si="2"/>
        <v>39</v>
      </c>
      <c r="B40" s="14" t="s">
        <v>310</v>
      </c>
      <c r="C40" s="14" t="s">
        <v>161</v>
      </c>
      <c r="D40" s="14" t="s">
        <v>251</v>
      </c>
      <c r="E40" s="14" t="s">
        <v>104</v>
      </c>
      <c r="F40" s="14" t="str">
        <f t="shared" si="0"/>
        <v>SiEH8621</v>
      </c>
      <c r="G40" s="14" t="s">
        <v>243</v>
      </c>
      <c r="H40" s="14"/>
      <c r="J40" s="17">
        <v>1014.95</v>
      </c>
      <c r="K40" s="14"/>
      <c r="L40" s="17">
        <v>941.34</v>
      </c>
      <c r="M40" s="17">
        <v>941.34</v>
      </c>
    </row>
    <row r="41" spans="1:13" x14ac:dyDescent="0.2">
      <c r="A41" s="14">
        <f t="shared" si="2"/>
        <v>40</v>
      </c>
      <c r="B41" s="14" t="s">
        <v>310</v>
      </c>
      <c r="C41" s="14" t="s">
        <v>161</v>
      </c>
      <c r="D41" s="14" t="s">
        <v>252</v>
      </c>
      <c r="E41" s="14" t="s">
        <v>105</v>
      </c>
      <c r="F41" s="14" t="str">
        <f t="shared" si="0"/>
        <v>SiEH8623</v>
      </c>
      <c r="G41" s="14" t="s">
        <v>244</v>
      </c>
      <c r="H41" s="14"/>
      <c r="J41" s="17">
        <v>1167.3499999999999</v>
      </c>
      <c r="K41" s="14"/>
      <c r="L41" s="17">
        <v>1082.69</v>
      </c>
      <c r="M41" s="17">
        <v>1082.69</v>
      </c>
    </row>
    <row r="42" spans="1:13" x14ac:dyDescent="0.2">
      <c r="A42" s="14">
        <f t="shared" si="2"/>
        <v>41</v>
      </c>
      <c r="B42" s="14" t="s">
        <v>310</v>
      </c>
      <c r="C42" s="14" t="s">
        <v>161</v>
      </c>
      <c r="D42" s="14" t="s">
        <v>253</v>
      </c>
      <c r="E42" s="14" t="s">
        <v>106</v>
      </c>
      <c r="F42" s="14" t="str">
        <f t="shared" si="0"/>
        <v>SiEH8625</v>
      </c>
      <c r="G42" s="14" t="s">
        <v>245</v>
      </c>
      <c r="H42" s="14"/>
      <c r="J42" s="17">
        <v>1256.8499999999999</v>
      </c>
      <c r="K42" s="14"/>
      <c r="L42" s="17">
        <v>1165.7</v>
      </c>
      <c r="M42" s="17">
        <v>1165.7</v>
      </c>
    </row>
    <row r="43" spans="1:13" x14ac:dyDescent="0.2">
      <c r="A43" s="14">
        <f t="shared" si="2"/>
        <v>42</v>
      </c>
      <c r="B43" s="14" t="s">
        <v>310</v>
      </c>
      <c r="C43" s="14" t="s">
        <v>161</v>
      </c>
      <c r="D43" s="14" t="s">
        <v>254</v>
      </c>
      <c r="E43" s="14" t="s">
        <v>107</v>
      </c>
      <c r="F43" s="14" t="str">
        <f t="shared" si="0"/>
        <v>SiEH8613</v>
      </c>
      <c r="G43" s="14" t="s">
        <v>246</v>
      </c>
      <c r="H43" s="14"/>
      <c r="J43" s="17">
        <v>672.8</v>
      </c>
      <c r="K43" s="14"/>
      <c r="L43" s="17">
        <v>624</v>
      </c>
      <c r="M43" s="17">
        <v>617.95000000000005</v>
      </c>
    </row>
    <row r="44" spans="1:13" ht="15" customHeight="1" x14ac:dyDescent="0.2">
      <c r="A44" s="14">
        <f t="shared" si="2"/>
        <v>43</v>
      </c>
      <c r="B44" s="14" t="s">
        <v>310</v>
      </c>
      <c r="C44" s="14" t="s">
        <v>205</v>
      </c>
      <c r="D44" s="14" t="s">
        <v>168</v>
      </c>
      <c r="E44" s="14" t="s">
        <v>115</v>
      </c>
      <c r="F44" s="14" t="str">
        <f t="shared" si="0"/>
        <v>SiSBJEFC</v>
      </c>
      <c r="G44" s="14" t="s">
        <v>167</v>
      </c>
      <c r="H44" s="14"/>
      <c r="I44" s="14" t="s">
        <v>168</v>
      </c>
      <c r="J44" s="17">
        <v>45732.85</v>
      </c>
      <c r="K44" s="14" t="s">
        <v>115</v>
      </c>
      <c r="L44" s="176">
        <v>42415.92</v>
      </c>
      <c r="M44" s="17">
        <v>42415.92</v>
      </c>
    </row>
    <row r="45" spans="1:13" x14ac:dyDescent="0.2">
      <c r="A45" s="14">
        <f t="shared" si="2"/>
        <v>44</v>
      </c>
      <c r="B45" s="14" t="s">
        <v>310</v>
      </c>
      <c r="C45" s="14" t="s">
        <v>205</v>
      </c>
      <c r="D45" s="14" t="s">
        <v>170</v>
      </c>
      <c r="E45" s="14">
        <v>16</v>
      </c>
      <c r="F45" s="14" t="str">
        <f t="shared" si="0"/>
        <v>SiCF12027A</v>
      </c>
      <c r="G45" s="14" t="s">
        <v>169</v>
      </c>
      <c r="H45" s="14" t="s">
        <v>30</v>
      </c>
      <c r="I45" s="14" t="s">
        <v>170</v>
      </c>
      <c r="J45" s="17">
        <v>22938.7</v>
      </c>
      <c r="K45" s="14">
        <v>16</v>
      </c>
      <c r="L45" s="172">
        <v>21275</v>
      </c>
      <c r="M45" s="17">
        <v>21064.799999999999</v>
      </c>
    </row>
    <row r="46" spans="1:13" x14ac:dyDescent="0.2">
      <c r="A46" s="14">
        <f t="shared" si="2"/>
        <v>45</v>
      </c>
      <c r="B46" s="14" t="s">
        <v>310</v>
      </c>
      <c r="C46" s="14" t="s">
        <v>205</v>
      </c>
      <c r="D46" s="14" t="s">
        <v>170</v>
      </c>
      <c r="E46" s="14">
        <v>16</v>
      </c>
      <c r="F46" s="14" t="str">
        <f t="shared" si="0"/>
        <v>SiCF12027B</v>
      </c>
      <c r="G46" s="14" t="s">
        <v>169</v>
      </c>
      <c r="H46" s="14" t="s">
        <v>152</v>
      </c>
      <c r="I46" s="14" t="s">
        <v>170</v>
      </c>
      <c r="J46" s="17">
        <v>23347.35</v>
      </c>
      <c r="K46" s="14">
        <v>16</v>
      </c>
      <c r="L46" s="173">
        <v>21654</v>
      </c>
      <c r="M46" s="17">
        <v>21440.27</v>
      </c>
    </row>
    <row r="47" spans="1:13" x14ac:dyDescent="0.2">
      <c r="A47" s="14">
        <f t="shared" si="2"/>
        <v>46</v>
      </c>
      <c r="B47" s="14" t="s">
        <v>310</v>
      </c>
      <c r="C47" s="14" t="s">
        <v>205</v>
      </c>
      <c r="D47" s="14" t="s">
        <v>170</v>
      </c>
      <c r="E47" s="14">
        <v>16</v>
      </c>
      <c r="F47" s="14" t="str">
        <f t="shared" si="0"/>
        <v>SiCF12027C</v>
      </c>
      <c r="G47" s="14" t="s">
        <v>169</v>
      </c>
      <c r="H47" s="14" t="s">
        <v>153</v>
      </c>
      <c r="I47" s="14" t="s">
        <v>170</v>
      </c>
      <c r="J47" s="17">
        <v>25215.85</v>
      </c>
      <c r="K47" s="14">
        <v>16</v>
      </c>
      <c r="L47" s="173">
        <v>23387</v>
      </c>
      <c r="M47" s="17">
        <v>23155.49</v>
      </c>
    </row>
    <row r="48" spans="1:13" x14ac:dyDescent="0.2">
      <c r="A48" s="14">
        <f t="shared" si="2"/>
        <v>47</v>
      </c>
      <c r="B48" s="14" t="s">
        <v>310</v>
      </c>
      <c r="C48" s="14" t="s">
        <v>205</v>
      </c>
      <c r="D48" s="14" t="s">
        <v>170</v>
      </c>
      <c r="E48" s="14">
        <v>16</v>
      </c>
      <c r="F48" s="14" t="str">
        <f t="shared" si="0"/>
        <v>SiCF12027D</v>
      </c>
      <c r="G48" s="14" t="s">
        <v>169</v>
      </c>
      <c r="H48" s="14" t="s">
        <v>154</v>
      </c>
      <c r="I48" s="14" t="s">
        <v>170</v>
      </c>
      <c r="J48" s="17">
        <v>27233.15</v>
      </c>
      <c r="K48" s="14">
        <v>16</v>
      </c>
      <c r="L48" s="173">
        <v>25258</v>
      </c>
      <c r="M48" s="17">
        <v>25007.93</v>
      </c>
    </row>
    <row r="49" spans="1:13" ht="15" customHeight="1" x14ac:dyDescent="0.2">
      <c r="A49" s="14">
        <f t="shared" si="2"/>
        <v>48</v>
      </c>
      <c r="B49" s="14" t="s">
        <v>310</v>
      </c>
      <c r="C49" s="14" t="s">
        <v>205</v>
      </c>
      <c r="D49" s="14" t="s">
        <v>171</v>
      </c>
      <c r="E49" s="14">
        <v>16</v>
      </c>
      <c r="F49" s="14" t="str">
        <f t="shared" si="0"/>
        <v>SiCF12027A</v>
      </c>
      <c r="G49" s="14" t="s">
        <v>169</v>
      </c>
      <c r="H49" s="14" t="s">
        <v>30</v>
      </c>
      <c r="I49" s="14" t="s">
        <v>171</v>
      </c>
      <c r="J49" s="17">
        <v>22938.7</v>
      </c>
      <c r="K49" s="14">
        <v>16</v>
      </c>
      <c r="L49" s="172">
        <v>21275</v>
      </c>
      <c r="M49" s="17">
        <v>21064.799999999999</v>
      </c>
    </row>
    <row r="50" spans="1:13" ht="15" customHeight="1" x14ac:dyDescent="0.2">
      <c r="A50" s="14">
        <f t="shared" si="2"/>
        <v>49</v>
      </c>
      <c r="B50" s="14" t="s">
        <v>310</v>
      </c>
      <c r="C50" s="14" t="s">
        <v>205</v>
      </c>
      <c r="D50" s="14" t="s">
        <v>171</v>
      </c>
      <c r="E50" s="14">
        <v>16</v>
      </c>
      <c r="F50" s="14" t="str">
        <f t="shared" si="0"/>
        <v>SiCF12027B</v>
      </c>
      <c r="G50" s="14" t="s">
        <v>169</v>
      </c>
      <c r="H50" s="14" t="s">
        <v>152</v>
      </c>
      <c r="I50" s="14" t="s">
        <v>171</v>
      </c>
      <c r="J50" s="17">
        <v>23347.35</v>
      </c>
      <c r="K50" s="14">
        <v>16</v>
      </c>
      <c r="L50" s="173">
        <v>21654</v>
      </c>
      <c r="M50" s="17">
        <v>21440.27</v>
      </c>
    </row>
    <row r="51" spans="1:13" ht="15" customHeight="1" x14ac:dyDescent="0.2">
      <c r="A51" s="14">
        <f t="shared" si="2"/>
        <v>50</v>
      </c>
      <c r="B51" s="14" t="s">
        <v>310</v>
      </c>
      <c r="C51" s="14" t="s">
        <v>205</v>
      </c>
      <c r="D51" s="14" t="s">
        <v>171</v>
      </c>
      <c r="E51" s="14">
        <v>16</v>
      </c>
      <c r="F51" s="14" t="str">
        <f t="shared" si="0"/>
        <v>SiCF12027C</v>
      </c>
      <c r="G51" s="14" t="s">
        <v>169</v>
      </c>
      <c r="H51" s="14" t="s">
        <v>153</v>
      </c>
      <c r="I51" s="14" t="s">
        <v>171</v>
      </c>
      <c r="J51" s="17">
        <v>25215.85</v>
      </c>
      <c r="K51" s="14">
        <v>16</v>
      </c>
      <c r="L51" s="173">
        <v>23387</v>
      </c>
      <c r="M51" s="17">
        <v>23155.49</v>
      </c>
    </row>
    <row r="52" spans="1:13" ht="15" customHeight="1" x14ac:dyDescent="0.2">
      <c r="A52" s="14">
        <f t="shared" si="2"/>
        <v>51</v>
      </c>
      <c r="B52" s="14" t="s">
        <v>310</v>
      </c>
      <c r="C52" s="14" t="s">
        <v>205</v>
      </c>
      <c r="D52" s="14" t="s">
        <v>171</v>
      </c>
      <c r="E52" s="14">
        <v>16</v>
      </c>
      <c r="F52" s="14" t="str">
        <f t="shared" si="0"/>
        <v>SiCF12027D</v>
      </c>
      <c r="G52" s="14" t="s">
        <v>169</v>
      </c>
      <c r="H52" s="14" t="s">
        <v>154</v>
      </c>
      <c r="I52" s="14" t="s">
        <v>171</v>
      </c>
      <c r="J52" s="17">
        <v>27233.15</v>
      </c>
      <c r="K52" s="14">
        <v>16</v>
      </c>
      <c r="L52" s="173">
        <v>25258</v>
      </c>
      <c r="M52" s="17">
        <v>25007.93</v>
      </c>
    </row>
    <row r="53" spans="1:13" x14ac:dyDescent="0.2">
      <c r="A53" s="14">
        <f t="shared" si="2"/>
        <v>52</v>
      </c>
      <c r="B53" s="14" t="s">
        <v>310</v>
      </c>
      <c r="C53" s="14" t="s">
        <v>205</v>
      </c>
      <c r="D53" s="14" t="s">
        <v>173</v>
      </c>
      <c r="E53" s="14">
        <v>16</v>
      </c>
      <c r="F53" s="14" t="str">
        <f t="shared" si="0"/>
        <v>SiCF21850A</v>
      </c>
      <c r="G53" s="14" t="s">
        <v>172</v>
      </c>
      <c r="H53" s="14" t="s">
        <v>30</v>
      </c>
      <c r="I53" s="14" t="s">
        <v>173</v>
      </c>
      <c r="J53" s="17">
        <v>22938.7</v>
      </c>
      <c r="K53" s="14">
        <v>16</v>
      </c>
      <c r="L53" s="172">
        <v>21275</v>
      </c>
      <c r="M53" s="17">
        <v>21064.799999999999</v>
      </c>
    </row>
    <row r="54" spans="1:13" x14ac:dyDescent="0.2">
      <c r="A54" s="14">
        <f t="shared" si="2"/>
        <v>53</v>
      </c>
      <c r="B54" s="14" t="s">
        <v>310</v>
      </c>
      <c r="C54" s="14" t="s">
        <v>205</v>
      </c>
      <c r="D54" s="14" t="s">
        <v>173</v>
      </c>
      <c r="E54" s="14">
        <v>16</v>
      </c>
      <c r="F54" s="14" t="str">
        <f t="shared" si="0"/>
        <v>SiCF21850B</v>
      </c>
      <c r="G54" s="14" t="s">
        <v>172</v>
      </c>
      <c r="H54" s="14" t="s">
        <v>152</v>
      </c>
      <c r="I54" s="14" t="s">
        <v>173</v>
      </c>
      <c r="J54" s="17">
        <v>23347.35</v>
      </c>
      <c r="K54" s="14">
        <v>16</v>
      </c>
      <c r="L54" s="173">
        <v>21654</v>
      </c>
      <c r="M54" s="17">
        <v>21440.27</v>
      </c>
    </row>
    <row r="55" spans="1:13" x14ac:dyDescent="0.2">
      <c r="A55" s="14">
        <f t="shared" si="2"/>
        <v>54</v>
      </c>
      <c r="B55" s="14" t="s">
        <v>310</v>
      </c>
      <c r="C55" s="14" t="s">
        <v>205</v>
      </c>
      <c r="D55" s="14" t="s">
        <v>173</v>
      </c>
      <c r="E55" s="14">
        <v>16</v>
      </c>
      <c r="F55" s="14" t="str">
        <f t="shared" si="0"/>
        <v>SiCF21850C</v>
      </c>
      <c r="G55" s="14" t="s">
        <v>172</v>
      </c>
      <c r="H55" s="14" t="s">
        <v>153</v>
      </c>
      <c r="I55" s="14" t="s">
        <v>173</v>
      </c>
      <c r="J55" s="17">
        <v>25215.85</v>
      </c>
      <c r="K55" s="14">
        <v>16</v>
      </c>
      <c r="L55" s="173">
        <v>23387</v>
      </c>
      <c r="M55" s="17">
        <v>23155.49</v>
      </c>
    </row>
    <row r="56" spans="1:13" x14ac:dyDescent="0.2">
      <c r="A56" s="14">
        <f t="shared" si="2"/>
        <v>55</v>
      </c>
      <c r="B56" s="14" t="s">
        <v>310</v>
      </c>
      <c r="C56" s="14" t="s">
        <v>205</v>
      </c>
      <c r="D56" s="14" t="s">
        <v>173</v>
      </c>
      <c r="E56" s="14">
        <v>16</v>
      </c>
      <c r="F56" s="14" t="str">
        <f t="shared" si="0"/>
        <v>SiCF21850D</v>
      </c>
      <c r="G56" s="14" t="s">
        <v>172</v>
      </c>
      <c r="H56" s="14" t="s">
        <v>154</v>
      </c>
      <c r="I56" s="14" t="s">
        <v>173</v>
      </c>
      <c r="J56" s="17">
        <v>27233.15</v>
      </c>
      <c r="K56" s="14">
        <v>16</v>
      </c>
      <c r="L56" s="173">
        <v>25258</v>
      </c>
      <c r="M56" s="17">
        <v>25007.93</v>
      </c>
    </row>
    <row r="57" spans="1:13" x14ac:dyDescent="0.2">
      <c r="A57" s="14">
        <f t="shared" si="2"/>
        <v>56</v>
      </c>
      <c r="B57" s="14" t="s">
        <v>310</v>
      </c>
      <c r="C57" s="14" t="s">
        <v>205</v>
      </c>
      <c r="D57" s="14" t="s">
        <v>144</v>
      </c>
      <c r="E57" s="14">
        <v>14</v>
      </c>
      <c r="F57" s="14" t="str">
        <f t="shared" si="0"/>
        <v>SiCF34015A</v>
      </c>
      <c r="G57" s="14" t="s">
        <v>140</v>
      </c>
      <c r="H57" s="14" t="s">
        <v>30</v>
      </c>
      <c r="I57" s="14" t="s">
        <v>144</v>
      </c>
      <c r="J57" s="17">
        <v>20744.55</v>
      </c>
      <c r="K57" s="14">
        <v>14</v>
      </c>
      <c r="L57" s="174">
        <v>19240</v>
      </c>
      <c r="M57" s="17">
        <v>19049.68</v>
      </c>
    </row>
    <row r="58" spans="1:13" x14ac:dyDescent="0.2">
      <c r="A58" s="14">
        <f t="shared" si="2"/>
        <v>57</v>
      </c>
      <c r="B58" s="14" t="s">
        <v>310</v>
      </c>
      <c r="C58" s="14" t="s">
        <v>205</v>
      </c>
      <c r="D58" s="14" t="s">
        <v>144</v>
      </c>
      <c r="E58" s="14">
        <v>14</v>
      </c>
      <c r="F58" s="14" t="str">
        <f t="shared" si="0"/>
        <v>SiCF34015B</v>
      </c>
      <c r="G58" s="14" t="s">
        <v>140</v>
      </c>
      <c r="H58" s="14" t="s">
        <v>152</v>
      </c>
      <c r="I58" s="14" t="s">
        <v>144</v>
      </c>
      <c r="J58" s="17">
        <v>21139.200000000001</v>
      </c>
      <c r="K58" s="14">
        <v>14</v>
      </c>
      <c r="L58" s="175">
        <v>19606</v>
      </c>
      <c r="M58" s="17">
        <v>19412.32</v>
      </c>
    </row>
    <row r="59" spans="1:13" x14ac:dyDescent="0.2">
      <c r="A59" s="14">
        <f t="shared" si="2"/>
        <v>58</v>
      </c>
      <c r="B59" s="14" t="s">
        <v>310</v>
      </c>
      <c r="C59" s="14" t="s">
        <v>205</v>
      </c>
      <c r="D59" s="14" t="s">
        <v>144</v>
      </c>
      <c r="E59" s="14">
        <v>14</v>
      </c>
      <c r="F59" s="14" t="str">
        <f t="shared" si="0"/>
        <v>SiCF34015C</v>
      </c>
      <c r="G59" s="14" t="s">
        <v>140</v>
      </c>
      <c r="H59" s="14" t="s">
        <v>153</v>
      </c>
      <c r="I59" s="14" t="s">
        <v>144</v>
      </c>
      <c r="J59" s="17">
        <v>22830.9</v>
      </c>
      <c r="K59" s="14">
        <v>14</v>
      </c>
      <c r="L59" s="175">
        <v>21175</v>
      </c>
      <c r="M59" s="17">
        <v>20965.310000000001</v>
      </c>
    </row>
    <row r="60" spans="1:13" x14ac:dyDescent="0.2">
      <c r="A60" s="14">
        <f t="shared" si="2"/>
        <v>59</v>
      </c>
      <c r="B60" s="14" t="s">
        <v>310</v>
      </c>
      <c r="C60" s="14" t="s">
        <v>205</v>
      </c>
      <c r="D60" s="14" t="s">
        <v>144</v>
      </c>
      <c r="E60" s="14">
        <v>14</v>
      </c>
      <c r="F60" s="14" t="str">
        <f t="shared" si="0"/>
        <v>SiCF34015D</v>
      </c>
      <c r="G60" s="14" t="s">
        <v>140</v>
      </c>
      <c r="H60" s="14" t="s">
        <v>154</v>
      </c>
      <c r="I60" s="14" t="s">
        <v>144</v>
      </c>
      <c r="J60" s="17">
        <v>24657.35</v>
      </c>
      <c r="K60" s="14">
        <v>14</v>
      </c>
      <c r="L60" s="175">
        <v>22869</v>
      </c>
      <c r="M60" s="17">
        <v>22642.54</v>
      </c>
    </row>
    <row r="61" spans="1:13" x14ac:dyDescent="0.2">
      <c r="A61" s="14">
        <f t="shared" si="2"/>
        <v>60</v>
      </c>
      <c r="B61" s="14" t="s">
        <v>310</v>
      </c>
      <c r="C61" s="14" t="s">
        <v>205</v>
      </c>
      <c r="D61" s="14" t="s">
        <v>111</v>
      </c>
      <c r="E61" s="14">
        <v>14</v>
      </c>
      <c r="F61" s="14" t="str">
        <f t="shared" si="0"/>
        <v>SiCF33116A</v>
      </c>
      <c r="G61" s="14" t="s">
        <v>141</v>
      </c>
      <c r="H61" s="14" t="s">
        <v>30</v>
      </c>
      <c r="I61" s="14" t="s">
        <v>111</v>
      </c>
      <c r="J61" s="17">
        <v>20744.55</v>
      </c>
      <c r="K61" s="14">
        <v>14</v>
      </c>
      <c r="L61" s="174">
        <v>19240</v>
      </c>
      <c r="M61" s="17">
        <v>19049.68</v>
      </c>
    </row>
    <row r="62" spans="1:13" x14ac:dyDescent="0.2">
      <c r="A62" s="14">
        <f t="shared" si="2"/>
        <v>61</v>
      </c>
      <c r="B62" s="14" t="s">
        <v>310</v>
      </c>
      <c r="C62" s="14" t="s">
        <v>205</v>
      </c>
      <c r="D62" s="14" t="s">
        <v>111</v>
      </c>
      <c r="E62" s="14">
        <v>14</v>
      </c>
      <c r="F62" s="14" t="str">
        <f t="shared" si="0"/>
        <v>SiCF33116B</v>
      </c>
      <c r="G62" s="14" t="s">
        <v>141</v>
      </c>
      <c r="H62" s="14" t="s">
        <v>152</v>
      </c>
      <c r="I62" s="14" t="s">
        <v>111</v>
      </c>
      <c r="J62" s="17">
        <v>21139.200000000001</v>
      </c>
      <c r="K62" s="14">
        <v>14</v>
      </c>
      <c r="L62" s="175">
        <v>19606</v>
      </c>
      <c r="M62" s="17">
        <v>19412.32</v>
      </c>
    </row>
    <row r="63" spans="1:13" x14ac:dyDescent="0.2">
      <c r="A63" s="14">
        <f t="shared" si="2"/>
        <v>62</v>
      </c>
      <c r="B63" s="14" t="s">
        <v>310</v>
      </c>
      <c r="C63" s="14" t="s">
        <v>205</v>
      </c>
      <c r="D63" s="14" t="s">
        <v>111</v>
      </c>
      <c r="E63" s="14">
        <v>14</v>
      </c>
      <c r="F63" s="14" t="str">
        <f t="shared" si="0"/>
        <v>SiCF33116C</v>
      </c>
      <c r="G63" s="14" t="s">
        <v>141</v>
      </c>
      <c r="H63" s="14" t="s">
        <v>153</v>
      </c>
      <c r="I63" s="14" t="s">
        <v>111</v>
      </c>
      <c r="J63" s="17">
        <v>22830.9</v>
      </c>
      <c r="K63" s="14">
        <v>14</v>
      </c>
      <c r="L63" s="175">
        <v>21175</v>
      </c>
      <c r="M63" s="17">
        <v>20965.310000000001</v>
      </c>
    </row>
    <row r="64" spans="1:13" x14ac:dyDescent="0.2">
      <c r="A64" s="14">
        <f t="shared" si="2"/>
        <v>63</v>
      </c>
      <c r="B64" s="14" t="s">
        <v>310</v>
      </c>
      <c r="C64" s="14" t="s">
        <v>205</v>
      </c>
      <c r="D64" s="14" t="s">
        <v>111</v>
      </c>
      <c r="E64" s="14">
        <v>14</v>
      </c>
      <c r="F64" s="14" t="str">
        <f t="shared" si="0"/>
        <v>SiCF33116D</v>
      </c>
      <c r="G64" s="14" t="s">
        <v>141</v>
      </c>
      <c r="H64" s="14" t="s">
        <v>154</v>
      </c>
      <c r="I64" s="14" t="s">
        <v>111</v>
      </c>
      <c r="J64" s="17">
        <v>24657.35</v>
      </c>
      <c r="K64" s="14">
        <v>14</v>
      </c>
      <c r="L64" s="175">
        <v>22869</v>
      </c>
      <c r="M64" s="17">
        <v>22642.54</v>
      </c>
    </row>
    <row r="65" spans="1:13" ht="60.75" customHeight="1" x14ac:dyDescent="0.2">
      <c r="A65" s="14">
        <f t="shared" si="2"/>
        <v>64</v>
      </c>
      <c r="B65" s="14" t="s">
        <v>310</v>
      </c>
      <c r="C65" s="14" t="s">
        <v>205</v>
      </c>
      <c r="D65" s="14" t="s">
        <v>197</v>
      </c>
      <c r="E65" s="14">
        <v>14</v>
      </c>
      <c r="F65" s="14" t="str">
        <f t="shared" si="0"/>
        <v>SiCF33116A</v>
      </c>
      <c r="G65" s="14" t="s">
        <v>141</v>
      </c>
      <c r="H65" s="14" t="s">
        <v>30</v>
      </c>
      <c r="I65" s="14" t="s">
        <v>197</v>
      </c>
      <c r="J65" s="17">
        <v>20744.55</v>
      </c>
      <c r="K65" s="14">
        <v>14</v>
      </c>
      <c r="L65" s="174">
        <v>19240</v>
      </c>
      <c r="M65" s="17">
        <v>19049.68</v>
      </c>
    </row>
    <row r="66" spans="1:13" ht="60.75" customHeight="1" x14ac:dyDescent="0.2">
      <c r="A66" s="14">
        <f t="shared" si="2"/>
        <v>65</v>
      </c>
      <c r="B66" s="14" t="s">
        <v>310</v>
      </c>
      <c r="C66" s="14" t="s">
        <v>205</v>
      </c>
      <c r="D66" s="14" t="s">
        <v>197</v>
      </c>
      <c r="E66" s="14">
        <v>14</v>
      </c>
      <c r="F66" s="14" t="str">
        <f t="shared" si="0"/>
        <v>SiCF33116B</v>
      </c>
      <c r="G66" s="14" t="s">
        <v>141</v>
      </c>
      <c r="H66" s="14" t="s">
        <v>152</v>
      </c>
      <c r="I66" s="14" t="s">
        <v>197</v>
      </c>
      <c r="J66" s="17">
        <v>21139.200000000001</v>
      </c>
      <c r="K66" s="14">
        <v>14</v>
      </c>
      <c r="L66" s="175">
        <v>19606</v>
      </c>
      <c r="M66" s="17">
        <v>19412.32</v>
      </c>
    </row>
    <row r="67" spans="1:13" ht="60.75" customHeight="1" x14ac:dyDescent="0.2">
      <c r="A67" s="14">
        <f t="shared" si="2"/>
        <v>66</v>
      </c>
      <c r="B67" s="14" t="s">
        <v>310</v>
      </c>
      <c r="C67" s="14" t="s">
        <v>205</v>
      </c>
      <c r="D67" s="14" t="s">
        <v>197</v>
      </c>
      <c r="E67" s="14">
        <v>14</v>
      </c>
      <c r="F67" s="14" t="str">
        <f t="shared" ref="F67:F130" si="3">B67&amp;G67&amp;H67</f>
        <v>SiCF33116C</v>
      </c>
      <c r="G67" s="14" t="s">
        <v>141</v>
      </c>
      <c r="H67" s="14" t="s">
        <v>153</v>
      </c>
      <c r="I67" s="14" t="s">
        <v>197</v>
      </c>
      <c r="J67" s="17">
        <v>22830.9</v>
      </c>
      <c r="K67" s="14">
        <v>14</v>
      </c>
      <c r="L67" s="175">
        <v>21175</v>
      </c>
      <c r="M67" s="17">
        <v>20965.310000000001</v>
      </c>
    </row>
    <row r="68" spans="1:13" ht="60.75" customHeight="1" x14ac:dyDescent="0.2">
      <c r="A68" s="14">
        <f t="shared" ref="A68:A129" si="4">A67+1</f>
        <v>67</v>
      </c>
      <c r="B68" s="14" t="s">
        <v>310</v>
      </c>
      <c r="C68" s="14" t="s">
        <v>205</v>
      </c>
      <c r="D68" s="14" t="s">
        <v>197</v>
      </c>
      <c r="E68" s="14">
        <v>14</v>
      </c>
      <c r="F68" s="14" t="str">
        <f t="shared" si="3"/>
        <v>SiCF33116D</v>
      </c>
      <c r="G68" s="14" t="s">
        <v>141</v>
      </c>
      <c r="H68" s="14" t="s">
        <v>154</v>
      </c>
      <c r="I68" s="14" t="s">
        <v>197</v>
      </c>
      <c r="J68" s="17">
        <v>24657.35</v>
      </c>
      <c r="K68" s="14">
        <v>14</v>
      </c>
      <c r="L68" s="175">
        <v>22869</v>
      </c>
      <c r="M68" s="17">
        <v>22642.54</v>
      </c>
    </row>
    <row r="69" spans="1:13" x14ac:dyDescent="0.2">
      <c r="A69" s="14">
        <f t="shared" si="4"/>
        <v>68</v>
      </c>
      <c r="B69" s="14" t="s">
        <v>310</v>
      </c>
      <c r="C69" s="14" t="s">
        <v>205</v>
      </c>
      <c r="D69" s="14" t="s">
        <v>175</v>
      </c>
      <c r="E69" s="14">
        <v>12</v>
      </c>
      <c r="F69" s="14" t="str">
        <f t="shared" si="3"/>
        <v>SiCF12005A</v>
      </c>
      <c r="G69" s="14" t="s">
        <v>174</v>
      </c>
      <c r="H69" s="14" t="s">
        <v>30</v>
      </c>
      <c r="I69" s="14" t="s">
        <v>175</v>
      </c>
      <c r="J69" s="17">
        <v>18946.150000000001</v>
      </c>
      <c r="K69" s="14">
        <v>12</v>
      </c>
      <c r="L69" s="174">
        <v>17572</v>
      </c>
      <c r="M69" s="17">
        <v>17227.96</v>
      </c>
    </row>
    <row r="70" spans="1:13" x14ac:dyDescent="0.2">
      <c r="A70" s="14">
        <f t="shared" si="4"/>
        <v>69</v>
      </c>
      <c r="B70" s="14" t="s">
        <v>310</v>
      </c>
      <c r="C70" s="14" t="s">
        <v>205</v>
      </c>
      <c r="D70" s="14" t="s">
        <v>175</v>
      </c>
      <c r="E70" s="14">
        <v>12</v>
      </c>
      <c r="F70" s="14" t="str">
        <f t="shared" si="3"/>
        <v>SiCF12005B</v>
      </c>
      <c r="G70" s="14" t="s">
        <v>174</v>
      </c>
      <c r="H70" s="14" t="s">
        <v>152</v>
      </c>
      <c r="I70" s="14" t="s">
        <v>175</v>
      </c>
      <c r="J70" s="17">
        <v>19332.150000000001</v>
      </c>
      <c r="K70" s="14">
        <v>12</v>
      </c>
      <c r="L70" s="175">
        <v>17930</v>
      </c>
      <c r="M70" s="17">
        <v>17578.3</v>
      </c>
    </row>
    <row r="71" spans="1:13" x14ac:dyDescent="0.2">
      <c r="A71" s="14">
        <f t="shared" si="4"/>
        <v>70</v>
      </c>
      <c r="B71" s="14" t="s">
        <v>310</v>
      </c>
      <c r="C71" s="14" t="s">
        <v>205</v>
      </c>
      <c r="D71" s="14" t="s">
        <v>175</v>
      </c>
      <c r="E71" s="14">
        <v>12</v>
      </c>
      <c r="F71" s="14" t="str">
        <f t="shared" si="3"/>
        <v>SiCF12005C</v>
      </c>
      <c r="G71" s="14" t="s">
        <v>174</v>
      </c>
      <c r="H71" s="14" t="s">
        <v>153</v>
      </c>
      <c r="I71" s="14" t="s">
        <v>175</v>
      </c>
      <c r="J71" s="17">
        <v>20878.25</v>
      </c>
      <c r="K71" s="14">
        <v>12</v>
      </c>
      <c r="L71" s="175">
        <v>19364</v>
      </c>
      <c r="M71" s="17">
        <v>18984.560000000001</v>
      </c>
    </row>
    <row r="72" spans="1:13" x14ac:dyDescent="0.2">
      <c r="A72" s="14">
        <f t="shared" si="4"/>
        <v>71</v>
      </c>
      <c r="B72" s="14" t="s">
        <v>310</v>
      </c>
      <c r="C72" s="14" t="s">
        <v>205</v>
      </c>
      <c r="D72" s="14" t="s">
        <v>175</v>
      </c>
      <c r="E72" s="14">
        <v>12</v>
      </c>
      <c r="F72" s="14" t="str">
        <f t="shared" si="3"/>
        <v>SiCF12005D</v>
      </c>
      <c r="G72" s="14" t="s">
        <v>174</v>
      </c>
      <c r="H72" s="14" t="s">
        <v>154</v>
      </c>
      <c r="I72" s="14" t="s">
        <v>175</v>
      </c>
      <c r="J72" s="17">
        <v>22548.400000000001</v>
      </c>
      <c r="K72" s="14">
        <v>12</v>
      </c>
      <c r="L72" s="175">
        <v>20913</v>
      </c>
      <c r="M72" s="17">
        <v>20503.330000000002</v>
      </c>
    </row>
    <row r="73" spans="1:13" x14ac:dyDescent="0.2">
      <c r="A73" s="14">
        <f t="shared" si="4"/>
        <v>72</v>
      </c>
      <c r="B73" s="14" t="s">
        <v>310</v>
      </c>
      <c r="C73" s="14" t="s">
        <v>205</v>
      </c>
      <c r="D73" s="14" t="s">
        <v>177</v>
      </c>
      <c r="E73" s="14">
        <v>10</v>
      </c>
      <c r="F73" s="14" t="str">
        <f t="shared" si="3"/>
        <v>SiCF33010A</v>
      </c>
      <c r="G73" s="14" t="s">
        <v>176</v>
      </c>
      <c r="H73" s="14" t="s">
        <v>30</v>
      </c>
      <c r="I73" s="14" t="s">
        <v>177</v>
      </c>
      <c r="J73" s="17">
        <v>17036.650000000001</v>
      </c>
      <c r="K73" s="14">
        <v>10</v>
      </c>
      <c r="L73" s="174">
        <v>15801</v>
      </c>
      <c r="M73" s="17">
        <v>15491.46</v>
      </c>
    </row>
    <row r="74" spans="1:13" x14ac:dyDescent="0.2">
      <c r="A74" s="14">
        <f t="shared" si="4"/>
        <v>73</v>
      </c>
      <c r="B74" s="14" t="s">
        <v>310</v>
      </c>
      <c r="C74" s="14" t="s">
        <v>205</v>
      </c>
      <c r="D74" s="14" t="s">
        <v>177</v>
      </c>
      <c r="E74" s="14">
        <v>10</v>
      </c>
      <c r="F74" s="14" t="str">
        <f t="shared" si="3"/>
        <v>SiCF33010B</v>
      </c>
      <c r="G74" s="14" t="s">
        <v>176</v>
      </c>
      <c r="H74" s="14" t="s">
        <v>152</v>
      </c>
      <c r="I74" s="14" t="s">
        <v>177</v>
      </c>
      <c r="J74" s="17">
        <v>17534.75</v>
      </c>
      <c r="K74" s="14">
        <v>10</v>
      </c>
      <c r="L74" s="175">
        <v>16263</v>
      </c>
      <c r="M74" s="17">
        <v>15944.02</v>
      </c>
    </row>
    <row r="75" spans="1:13" x14ac:dyDescent="0.2">
      <c r="A75" s="14">
        <f t="shared" si="4"/>
        <v>74</v>
      </c>
      <c r="B75" s="14" t="s">
        <v>310</v>
      </c>
      <c r="C75" s="14" t="s">
        <v>205</v>
      </c>
      <c r="D75" s="14" t="s">
        <v>177</v>
      </c>
      <c r="E75" s="14">
        <v>10</v>
      </c>
      <c r="F75" s="14" t="str">
        <f t="shared" si="3"/>
        <v>SiCF33010C</v>
      </c>
      <c r="G75" s="14" t="s">
        <v>176</v>
      </c>
      <c r="H75" s="14" t="s">
        <v>153</v>
      </c>
      <c r="I75" s="14" t="s">
        <v>177</v>
      </c>
      <c r="J75" s="17">
        <v>18937.5</v>
      </c>
      <c r="K75" s="14">
        <v>10</v>
      </c>
      <c r="L75" s="175">
        <v>17564</v>
      </c>
      <c r="M75" s="17">
        <v>17219.55</v>
      </c>
    </row>
    <row r="76" spans="1:13" x14ac:dyDescent="0.2">
      <c r="A76" s="14">
        <f t="shared" si="4"/>
        <v>75</v>
      </c>
      <c r="B76" s="14" t="s">
        <v>310</v>
      </c>
      <c r="C76" s="14" t="s">
        <v>205</v>
      </c>
      <c r="D76" s="14" t="s">
        <v>177</v>
      </c>
      <c r="E76" s="14">
        <v>10</v>
      </c>
      <c r="F76" s="14" t="str">
        <f t="shared" si="3"/>
        <v>SiCF33010D</v>
      </c>
      <c r="G76" s="14" t="s">
        <v>176</v>
      </c>
      <c r="H76" s="14" t="s">
        <v>154</v>
      </c>
      <c r="I76" s="14" t="s">
        <v>177</v>
      </c>
      <c r="J76" s="17">
        <v>20452.349999999999</v>
      </c>
      <c r="K76" s="14">
        <v>10</v>
      </c>
      <c r="L76" s="175">
        <v>18969</v>
      </c>
      <c r="M76" s="17">
        <v>18597.11</v>
      </c>
    </row>
    <row r="77" spans="1:13" ht="27" customHeight="1" x14ac:dyDescent="0.2">
      <c r="A77" s="14">
        <f t="shared" si="4"/>
        <v>76</v>
      </c>
      <c r="B77" s="14" t="s">
        <v>310</v>
      </c>
      <c r="C77" s="14" t="s">
        <v>205</v>
      </c>
      <c r="D77" s="14" t="s">
        <v>196</v>
      </c>
      <c r="E77" s="14">
        <v>10</v>
      </c>
      <c r="F77" s="14" t="str">
        <f t="shared" si="3"/>
        <v>SiCF33010A</v>
      </c>
      <c r="G77" s="14" t="s">
        <v>176</v>
      </c>
      <c r="H77" s="14" t="s">
        <v>30</v>
      </c>
      <c r="I77" s="14" t="s">
        <v>196</v>
      </c>
      <c r="J77" s="17">
        <v>17036.650000000001</v>
      </c>
      <c r="K77" s="14">
        <v>10</v>
      </c>
      <c r="L77" s="174">
        <v>15801</v>
      </c>
      <c r="M77" s="17">
        <v>15491.46</v>
      </c>
    </row>
    <row r="78" spans="1:13" ht="27" customHeight="1" x14ac:dyDescent="0.2">
      <c r="A78" s="14">
        <f t="shared" si="4"/>
        <v>77</v>
      </c>
      <c r="B78" s="14" t="s">
        <v>310</v>
      </c>
      <c r="C78" s="14" t="s">
        <v>205</v>
      </c>
      <c r="D78" s="14" t="s">
        <v>196</v>
      </c>
      <c r="E78" s="14">
        <v>10</v>
      </c>
      <c r="F78" s="14" t="str">
        <f t="shared" si="3"/>
        <v>SiCF33010B</v>
      </c>
      <c r="G78" s="14" t="s">
        <v>176</v>
      </c>
      <c r="H78" s="14" t="s">
        <v>152</v>
      </c>
      <c r="I78" s="14" t="s">
        <v>196</v>
      </c>
      <c r="J78" s="17">
        <v>17534.75</v>
      </c>
      <c r="K78" s="14">
        <v>10</v>
      </c>
      <c r="L78" s="175">
        <v>16263</v>
      </c>
      <c r="M78" s="17">
        <v>15944.02</v>
      </c>
    </row>
    <row r="79" spans="1:13" ht="27" customHeight="1" x14ac:dyDescent="0.2">
      <c r="A79" s="14">
        <f t="shared" si="4"/>
        <v>78</v>
      </c>
      <c r="B79" s="14" t="s">
        <v>310</v>
      </c>
      <c r="C79" s="14" t="s">
        <v>205</v>
      </c>
      <c r="D79" s="14" t="s">
        <v>196</v>
      </c>
      <c r="E79" s="14">
        <v>10</v>
      </c>
      <c r="F79" s="14" t="str">
        <f t="shared" si="3"/>
        <v>SiCF33010C</v>
      </c>
      <c r="G79" s="14" t="s">
        <v>176</v>
      </c>
      <c r="H79" s="14" t="s">
        <v>153</v>
      </c>
      <c r="I79" s="14" t="s">
        <v>196</v>
      </c>
      <c r="J79" s="17">
        <v>18937.5</v>
      </c>
      <c r="K79" s="14">
        <v>10</v>
      </c>
      <c r="L79" s="175">
        <v>17564</v>
      </c>
      <c r="M79" s="17">
        <v>17219.55</v>
      </c>
    </row>
    <row r="80" spans="1:13" ht="27" customHeight="1" x14ac:dyDescent="0.2">
      <c r="A80" s="14">
        <f t="shared" si="4"/>
        <v>79</v>
      </c>
      <c r="B80" s="14" t="s">
        <v>310</v>
      </c>
      <c r="C80" s="14" t="s">
        <v>205</v>
      </c>
      <c r="D80" s="14" t="s">
        <v>196</v>
      </c>
      <c r="E80" s="14">
        <v>10</v>
      </c>
      <c r="F80" s="14" t="str">
        <f t="shared" si="3"/>
        <v>SiCF33010D</v>
      </c>
      <c r="G80" s="14" t="s">
        <v>176</v>
      </c>
      <c r="H80" s="14" t="s">
        <v>154</v>
      </c>
      <c r="I80" s="14" t="s">
        <v>196</v>
      </c>
      <c r="J80" s="17">
        <v>20452.349999999999</v>
      </c>
      <c r="K80" s="14">
        <v>10</v>
      </c>
      <c r="L80" s="175">
        <v>18969</v>
      </c>
      <c r="M80" s="17">
        <v>18597.11</v>
      </c>
    </row>
    <row r="81" spans="1:13" x14ac:dyDescent="0.2">
      <c r="A81" s="14">
        <f t="shared" si="4"/>
        <v>80</v>
      </c>
      <c r="B81" s="14" t="s">
        <v>310</v>
      </c>
      <c r="C81" s="14" t="s">
        <v>205</v>
      </c>
      <c r="D81" s="14" t="s">
        <v>112</v>
      </c>
      <c r="E81" s="14">
        <v>9</v>
      </c>
      <c r="F81" s="14" t="str">
        <f t="shared" si="3"/>
        <v>SiCF33053A</v>
      </c>
      <c r="G81" s="14" t="s">
        <v>142</v>
      </c>
      <c r="H81" s="14" t="s">
        <v>30</v>
      </c>
      <c r="I81" s="14" t="s">
        <v>112</v>
      </c>
      <c r="J81" s="17">
        <v>16197.8</v>
      </c>
      <c r="K81" s="14">
        <v>9</v>
      </c>
      <c r="L81" s="174">
        <v>15023</v>
      </c>
      <c r="M81" s="17">
        <v>14728.13</v>
      </c>
    </row>
    <row r="82" spans="1:13" x14ac:dyDescent="0.2">
      <c r="A82" s="14">
        <f t="shared" si="4"/>
        <v>81</v>
      </c>
      <c r="B82" s="14" t="s">
        <v>310</v>
      </c>
      <c r="C82" s="14" t="s">
        <v>205</v>
      </c>
      <c r="D82" s="14" t="s">
        <v>112</v>
      </c>
      <c r="E82" s="14">
        <v>9</v>
      </c>
      <c r="F82" s="14" t="str">
        <f t="shared" si="3"/>
        <v>SiCF33053B</v>
      </c>
      <c r="G82" s="14" t="s">
        <v>142</v>
      </c>
      <c r="H82" s="14" t="s">
        <v>152</v>
      </c>
      <c r="I82" s="14" t="s">
        <v>112</v>
      </c>
      <c r="J82" s="17">
        <v>16693.75</v>
      </c>
      <c r="K82" s="14">
        <v>9</v>
      </c>
      <c r="L82" s="174">
        <v>15483</v>
      </c>
      <c r="M82" s="17">
        <v>15179.31</v>
      </c>
    </row>
    <row r="83" spans="1:13" x14ac:dyDescent="0.2">
      <c r="A83" s="14">
        <f t="shared" si="4"/>
        <v>82</v>
      </c>
      <c r="B83" s="14" t="s">
        <v>310</v>
      </c>
      <c r="C83" s="14" t="s">
        <v>205</v>
      </c>
      <c r="D83" s="14" t="s">
        <v>112</v>
      </c>
      <c r="E83" s="14">
        <v>9</v>
      </c>
      <c r="F83" s="14" t="str">
        <f t="shared" si="3"/>
        <v>SiCF33053C</v>
      </c>
      <c r="G83" s="14" t="s">
        <v>142</v>
      </c>
      <c r="H83" s="14" t="s">
        <v>153</v>
      </c>
      <c r="I83" s="14" t="s">
        <v>112</v>
      </c>
      <c r="J83" s="17">
        <v>18028.599999999999</v>
      </c>
      <c r="K83" s="14">
        <v>9</v>
      </c>
      <c r="L83" s="174">
        <v>16721</v>
      </c>
      <c r="M83" s="17">
        <v>16393.66</v>
      </c>
    </row>
    <row r="84" spans="1:13" x14ac:dyDescent="0.2">
      <c r="A84" s="14">
        <f t="shared" si="4"/>
        <v>83</v>
      </c>
      <c r="B84" s="14" t="s">
        <v>310</v>
      </c>
      <c r="C84" s="14" t="s">
        <v>205</v>
      </c>
      <c r="D84" s="14" t="s">
        <v>112</v>
      </c>
      <c r="E84" s="14">
        <v>9</v>
      </c>
      <c r="F84" s="14" t="str">
        <f t="shared" si="3"/>
        <v>SiCF33053D</v>
      </c>
      <c r="G84" s="14" t="s">
        <v>142</v>
      </c>
      <c r="H84" s="14" t="s">
        <v>154</v>
      </c>
      <c r="I84" s="14" t="s">
        <v>112</v>
      </c>
      <c r="J84" s="17">
        <v>19471.2</v>
      </c>
      <c r="K84" s="14">
        <v>9</v>
      </c>
      <c r="L84" s="174">
        <v>18059</v>
      </c>
      <c r="M84" s="17">
        <v>17705.150000000001</v>
      </c>
    </row>
    <row r="85" spans="1:13" x14ac:dyDescent="0.2">
      <c r="A85" s="14">
        <f t="shared" si="4"/>
        <v>84</v>
      </c>
      <c r="B85" s="14" t="s">
        <v>310</v>
      </c>
      <c r="C85" s="14" t="s">
        <v>205</v>
      </c>
      <c r="D85" s="14" t="s">
        <v>178</v>
      </c>
      <c r="E85" s="14">
        <v>9</v>
      </c>
      <c r="F85" s="14" t="str">
        <f t="shared" si="3"/>
        <v>SiCF33053A</v>
      </c>
      <c r="G85" s="14" t="s">
        <v>142</v>
      </c>
      <c r="H85" s="14" t="s">
        <v>30</v>
      </c>
      <c r="I85" s="14" t="s">
        <v>178</v>
      </c>
      <c r="J85" s="17">
        <v>16197.8</v>
      </c>
      <c r="K85" s="14">
        <v>9</v>
      </c>
      <c r="L85" s="174">
        <v>15023</v>
      </c>
      <c r="M85" s="17">
        <v>14728.13</v>
      </c>
    </row>
    <row r="86" spans="1:13" x14ac:dyDescent="0.2">
      <c r="A86" s="14">
        <f t="shared" si="4"/>
        <v>85</v>
      </c>
      <c r="B86" s="14" t="s">
        <v>310</v>
      </c>
      <c r="C86" s="14" t="s">
        <v>205</v>
      </c>
      <c r="D86" s="14" t="s">
        <v>178</v>
      </c>
      <c r="E86" s="14">
        <v>9</v>
      </c>
      <c r="F86" s="14" t="str">
        <f t="shared" si="3"/>
        <v>SiCF33053B</v>
      </c>
      <c r="G86" s="14" t="s">
        <v>142</v>
      </c>
      <c r="H86" s="14" t="s">
        <v>152</v>
      </c>
      <c r="I86" s="14" t="s">
        <v>178</v>
      </c>
      <c r="J86" s="17">
        <v>16693.75</v>
      </c>
      <c r="K86" s="14">
        <v>9</v>
      </c>
      <c r="L86" s="174">
        <v>15483</v>
      </c>
      <c r="M86" s="17">
        <v>15179.31</v>
      </c>
    </row>
    <row r="87" spans="1:13" x14ac:dyDescent="0.2">
      <c r="A87" s="14">
        <f t="shared" si="4"/>
        <v>86</v>
      </c>
      <c r="B87" s="14" t="s">
        <v>310</v>
      </c>
      <c r="C87" s="14" t="s">
        <v>205</v>
      </c>
      <c r="D87" s="14" t="s">
        <v>178</v>
      </c>
      <c r="E87" s="14">
        <v>9</v>
      </c>
      <c r="F87" s="14" t="str">
        <f t="shared" si="3"/>
        <v>SiCF33053C</v>
      </c>
      <c r="G87" s="14" t="s">
        <v>142</v>
      </c>
      <c r="H87" s="14" t="s">
        <v>153</v>
      </c>
      <c r="I87" s="14" t="s">
        <v>178</v>
      </c>
      <c r="J87" s="17">
        <v>18028.599999999999</v>
      </c>
      <c r="K87" s="14">
        <v>9</v>
      </c>
      <c r="L87" s="174">
        <v>16721</v>
      </c>
      <c r="M87" s="17">
        <v>16393.66</v>
      </c>
    </row>
    <row r="88" spans="1:13" x14ac:dyDescent="0.2">
      <c r="A88" s="14">
        <f t="shared" si="4"/>
        <v>87</v>
      </c>
      <c r="B88" s="14" t="s">
        <v>310</v>
      </c>
      <c r="C88" s="14" t="s">
        <v>205</v>
      </c>
      <c r="D88" s="14" t="s">
        <v>178</v>
      </c>
      <c r="E88" s="14">
        <v>9</v>
      </c>
      <c r="F88" s="14" t="str">
        <f t="shared" si="3"/>
        <v>SiCF33053D</v>
      </c>
      <c r="G88" s="14" t="s">
        <v>142</v>
      </c>
      <c r="H88" s="14" t="s">
        <v>154</v>
      </c>
      <c r="I88" s="14" t="s">
        <v>178</v>
      </c>
      <c r="J88" s="17">
        <v>19471.2</v>
      </c>
      <c r="K88" s="14">
        <v>9</v>
      </c>
      <c r="L88" s="174">
        <v>18059</v>
      </c>
      <c r="M88" s="17">
        <v>17705.150000000001</v>
      </c>
    </row>
    <row r="89" spans="1:13" x14ac:dyDescent="0.2">
      <c r="A89" s="14">
        <f t="shared" si="4"/>
        <v>88</v>
      </c>
      <c r="B89" s="14" t="s">
        <v>310</v>
      </c>
      <c r="C89" s="14" t="s">
        <v>205</v>
      </c>
      <c r="D89" s="14" t="s">
        <v>179</v>
      </c>
      <c r="E89" s="14">
        <v>8</v>
      </c>
      <c r="F89" s="14" t="str">
        <f t="shared" si="3"/>
        <v>SiS14201A</v>
      </c>
      <c r="G89" s="14" t="s">
        <v>273</v>
      </c>
      <c r="H89" s="14" t="s">
        <v>30</v>
      </c>
      <c r="I89" s="14" t="s">
        <v>179</v>
      </c>
      <c r="J89" s="17">
        <v>15537.95</v>
      </c>
      <c r="K89" s="14">
        <v>8</v>
      </c>
      <c r="L89" s="174">
        <v>14411</v>
      </c>
      <c r="M89" s="17">
        <v>13991.77</v>
      </c>
    </row>
    <row r="90" spans="1:13" x14ac:dyDescent="0.2">
      <c r="A90" s="14">
        <f t="shared" si="4"/>
        <v>89</v>
      </c>
      <c r="B90" s="14" t="s">
        <v>310</v>
      </c>
      <c r="C90" s="14" t="s">
        <v>205</v>
      </c>
      <c r="D90" s="14" t="s">
        <v>179</v>
      </c>
      <c r="E90" s="14">
        <v>8</v>
      </c>
      <c r="F90" s="14" t="str">
        <f t="shared" si="3"/>
        <v>SiS14201B</v>
      </c>
      <c r="G90" s="14" t="s">
        <v>273</v>
      </c>
      <c r="H90" s="14" t="s">
        <v>152</v>
      </c>
      <c r="I90" s="14" t="s">
        <v>179</v>
      </c>
      <c r="J90" s="17">
        <v>16040.4</v>
      </c>
      <c r="K90" s="14">
        <v>8</v>
      </c>
      <c r="L90" s="174">
        <v>14877</v>
      </c>
      <c r="M90" s="17">
        <v>14443.98</v>
      </c>
    </row>
    <row r="91" spans="1:13" x14ac:dyDescent="0.2">
      <c r="A91" s="14">
        <f t="shared" si="4"/>
        <v>90</v>
      </c>
      <c r="B91" s="14" t="s">
        <v>310</v>
      </c>
      <c r="C91" s="14" t="s">
        <v>205</v>
      </c>
      <c r="D91" s="14" t="s">
        <v>179</v>
      </c>
      <c r="E91" s="14">
        <v>8</v>
      </c>
      <c r="F91" s="14" t="str">
        <f t="shared" si="3"/>
        <v>SiS14201C</v>
      </c>
      <c r="G91" s="14" t="s">
        <v>273</v>
      </c>
      <c r="H91" s="14" t="s">
        <v>153</v>
      </c>
      <c r="I91" s="14" t="s">
        <v>179</v>
      </c>
      <c r="J91" s="17">
        <v>17323.45</v>
      </c>
      <c r="K91" s="14">
        <v>8</v>
      </c>
      <c r="L91" s="174">
        <v>16067</v>
      </c>
      <c r="M91" s="17">
        <v>15599.5</v>
      </c>
    </row>
    <row r="92" spans="1:13" x14ac:dyDescent="0.2">
      <c r="A92" s="14">
        <f t="shared" si="4"/>
        <v>91</v>
      </c>
      <c r="B92" s="14" t="s">
        <v>310</v>
      </c>
      <c r="C92" s="14" t="s">
        <v>205</v>
      </c>
      <c r="D92" s="14" t="s">
        <v>179</v>
      </c>
      <c r="E92" s="14">
        <v>8</v>
      </c>
      <c r="F92" s="14" t="str">
        <f t="shared" si="3"/>
        <v>SiS14201D</v>
      </c>
      <c r="G92" s="14" t="s">
        <v>273</v>
      </c>
      <c r="H92" s="14" t="s">
        <v>154</v>
      </c>
      <c r="I92" s="14" t="s">
        <v>179</v>
      </c>
      <c r="J92" s="17">
        <v>18710</v>
      </c>
      <c r="K92" s="14">
        <v>8</v>
      </c>
      <c r="L92" s="174">
        <v>17353</v>
      </c>
      <c r="M92" s="17">
        <v>16847.46</v>
      </c>
    </row>
    <row r="93" spans="1:13" x14ac:dyDescent="0.2">
      <c r="A93" s="14">
        <f t="shared" si="4"/>
        <v>92</v>
      </c>
      <c r="B93" s="14" t="s">
        <v>310</v>
      </c>
      <c r="C93" s="14" t="s">
        <v>205</v>
      </c>
      <c r="D93" s="14" t="s">
        <v>180</v>
      </c>
      <c r="E93" s="14">
        <v>8</v>
      </c>
      <c r="F93" s="14" t="str">
        <f t="shared" si="3"/>
        <v>SiT16005A</v>
      </c>
      <c r="G93" s="14" t="s">
        <v>201</v>
      </c>
      <c r="H93" s="14" t="s">
        <v>30</v>
      </c>
      <c r="I93" s="14" t="s">
        <v>180</v>
      </c>
      <c r="J93" s="17">
        <v>15537.95</v>
      </c>
      <c r="K93" s="14">
        <v>8</v>
      </c>
      <c r="L93" s="174">
        <v>14411</v>
      </c>
      <c r="M93" s="17">
        <v>13991.77</v>
      </c>
    </row>
    <row r="94" spans="1:13" x14ac:dyDescent="0.2">
      <c r="A94" s="14">
        <f t="shared" si="4"/>
        <v>93</v>
      </c>
      <c r="B94" s="14" t="s">
        <v>310</v>
      </c>
      <c r="C94" s="14" t="s">
        <v>205</v>
      </c>
      <c r="D94" s="14" t="s">
        <v>180</v>
      </c>
      <c r="E94" s="14">
        <v>8</v>
      </c>
      <c r="F94" s="14" t="str">
        <f t="shared" si="3"/>
        <v>SiT16005B</v>
      </c>
      <c r="G94" s="14" t="s">
        <v>201</v>
      </c>
      <c r="H94" s="14" t="s">
        <v>152</v>
      </c>
      <c r="I94" s="14" t="s">
        <v>180</v>
      </c>
      <c r="J94" s="17">
        <v>16040.4</v>
      </c>
      <c r="K94" s="14">
        <v>8</v>
      </c>
      <c r="L94" s="174">
        <v>14877</v>
      </c>
      <c r="M94" s="17">
        <v>14443.98</v>
      </c>
    </row>
    <row r="95" spans="1:13" x14ac:dyDescent="0.2">
      <c r="A95" s="14">
        <f t="shared" si="4"/>
        <v>94</v>
      </c>
      <c r="B95" s="14" t="s">
        <v>310</v>
      </c>
      <c r="C95" s="14" t="s">
        <v>205</v>
      </c>
      <c r="D95" s="14" t="s">
        <v>180</v>
      </c>
      <c r="E95" s="14">
        <v>8</v>
      </c>
      <c r="F95" s="14" t="str">
        <f t="shared" si="3"/>
        <v>SiT16005C</v>
      </c>
      <c r="G95" s="14" t="s">
        <v>201</v>
      </c>
      <c r="H95" s="14" t="s">
        <v>153</v>
      </c>
      <c r="I95" s="14" t="s">
        <v>180</v>
      </c>
      <c r="J95" s="17">
        <v>17323.45</v>
      </c>
      <c r="K95" s="14">
        <v>8</v>
      </c>
      <c r="L95" s="174">
        <v>16067</v>
      </c>
      <c r="M95" s="17">
        <v>15599.5</v>
      </c>
    </row>
    <row r="96" spans="1:13" x14ac:dyDescent="0.2">
      <c r="A96" s="14">
        <f t="shared" si="4"/>
        <v>95</v>
      </c>
      <c r="B96" s="14" t="s">
        <v>310</v>
      </c>
      <c r="C96" s="14" t="s">
        <v>205</v>
      </c>
      <c r="D96" s="14" t="s">
        <v>180</v>
      </c>
      <c r="E96" s="14">
        <v>8</v>
      </c>
      <c r="F96" s="14" t="str">
        <f t="shared" si="3"/>
        <v>SiT16005D</v>
      </c>
      <c r="G96" s="14" t="s">
        <v>201</v>
      </c>
      <c r="H96" s="14" t="s">
        <v>154</v>
      </c>
      <c r="I96" s="14" t="s">
        <v>180</v>
      </c>
      <c r="J96" s="17">
        <v>18710</v>
      </c>
      <c r="K96" s="14">
        <v>8</v>
      </c>
      <c r="L96" s="174">
        <v>17353</v>
      </c>
      <c r="M96" s="17">
        <v>16847.46</v>
      </c>
    </row>
    <row r="97" spans="1:13" x14ac:dyDescent="0.2">
      <c r="A97" s="14">
        <f t="shared" si="4"/>
        <v>96</v>
      </c>
      <c r="B97" s="14" t="s">
        <v>310</v>
      </c>
      <c r="C97" s="14" t="s">
        <v>205</v>
      </c>
      <c r="D97" s="14" t="s">
        <v>274</v>
      </c>
      <c r="E97" s="14">
        <v>7</v>
      </c>
      <c r="F97" s="14" t="str">
        <f t="shared" si="3"/>
        <v>SiCF12010A</v>
      </c>
      <c r="G97" s="14" t="s">
        <v>181</v>
      </c>
      <c r="H97" s="14" t="s">
        <v>30</v>
      </c>
      <c r="I97" s="14" t="s">
        <v>274</v>
      </c>
      <c r="J97" s="17">
        <v>14761.65</v>
      </c>
      <c r="K97" s="14">
        <v>7</v>
      </c>
      <c r="L97" s="174">
        <v>13691</v>
      </c>
      <c r="M97" s="17">
        <v>13292.39</v>
      </c>
    </row>
    <row r="98" spans="1:13" x14ac:dyDescent="0.2">
      <c r="A98" s="14">
        <f t="shared" si="4"/>
        <v>97</v>
      </c>
      <c r="B98" s="14" t="s">
        <v>310</v>
      </c>
      <c r="C98" s="14" t="s">
        <v>205</v>
      </c>
      <c r="D98" s="14" t="s">
        <v>274</v>
      </c>
      <c r="E98" s="14">
        <v>7</v>
      </c>
      <c r="F98" s="14" t="str">
        <f t="shared" si="3"/>
        <v>SiCF12010B</v>
      </c>
      <c r="G98" s="14" t="s">
        <v>181</v>
      </c>
      <c r="H98" s="14" t="s">
        <v>152</v>
      </c>
      <c r="I98" s="14" t="s">
        <v>274</v>
      </c>
      <c r="J98" s="17">
        <v>15258.7</v>
      </c>
      <c r="K98" s="14">
        <v>7</v>
      </c>
      <c r="L98" s="175">
        <v>14152</v>
      </c>
      <c r="M98" s="17">
        <v>13740.07</v>
      </c>
    </row>
    <row r="99" spans="1:13" x14ac:dyDescent="0.2">
      <c r="A99" s="14">
        <f t="shared" si="4"/>
        <v>98</v>
      </c>
      <c r="B99" s="14" t="s">
        <v>310</v>
      </c>
      <c r="C99" s="14" t="s">
        <v>205</v>
      </c>
      <c r="D99" s="14" t="s">
        <v>274</v>
      </c>
      <c r="E99" s="14">
        <v>7</v>
      </c>
      <c r="F99" s="14" t="str">
        <f t="shared" si="3"/>
        <v>SiCF12010C</v>
      </c>
      <c r="G99" s="14" t="s">
        <v>181</v>
      </c>
      <c r="H99" s="14" t="s">
        <v>153</v>
      </c>
      <c r="I99" s="14" t="s">
        <v>274</v>
      </c>
      <c r="J99" s="17">
        <v>16479.2</v>
      </c>
      <c r="K99" s="14">
        <v>7</v>
      </c>
      <c r="L99" s="175">
        <v>15284</v>
      </c>
      <c r="M99" s="17">
        <v>14839.27</v>
      </c>
    </row>
    <row r="100" spans="1:13" x14ac:dyDescent="0.2">
      <c r="A100" s="14">
        <f t="shared" si="4"/>
        <v>99</v>
      </c>
      <c r="B100" s="14" t="s">
        <v>310</v>
      </c>
      <c r="C100" s="14" t="s">
        <v>205</v>
      </c>
      <c r="D100" s="14" t="s">
        <v>274</v>
      </c>
      <c r="E100" s="14">
        <v>7</v>
      </c>
      <c r="F100" s="14" t="str">
        <f t="shared" si="3"/>
        <v>SiCF12010D</v>
      </c>
      <c r="G100" s="14" t="s">
        <v>181</v>
      </c>
      <c r="H100" s="14" t="s">
        <v>154</v>
      </c>
      <c r="I100" s="14" t="s">
        <v>274</v>
      </c>
      <c r="J100" s="17">
        <v>17797.849999999999</v>
      </c>
      <c r="K100" s="14">
        <v>7</v>
      </c>
      <c r="L100" s="175">
        <v>16507</v>
      </c>
      <c r="M100" s="17">
        <v>16026.41</v>
      </c>
    </row>
    <row r="101" spans="1:13" x14ac:dyDescent="0.2">
      <c r="A101" s="14">
        <f t="shared" si="4"/>
        <v>100</v>
      </c>
      <c r="B101" s="14" t="s">
        <v>310</v>
      </c>
      <c r="C101" s="14" t="s">
        <v>205</v>
      </c>
      <c r="D101" s="14" t="s">
        <v>183</v>
      </c>
      <c r="E101" s="14">
        <v>5</v>
      </c>
      <c r="F101" s="14" t="str">
        <f t="shared" si="3"/>
        <v>SiCF34279A</v>
      </c>
      <c r="G101" s="14" t="s">
        <v>182</v>
      </c>
      <c r="H101" s="14" t="s">
        <v>30</v>
      </c>
      <c r="I101" s="14" t="s">
        <v>183</v>
      </c>
      <c r="J101" s="17">
        <v>13339.5</v>
      </c>
      <c r="K101" s="14">
        <v>5</v>
      </c>
      <c r="L101" s="174">
        <v>12372</v>
      </c>
      <c r="M101" s="17">
        <v>12011.45</v>
      </c>
    </row>
    <row r="102" spans="1:13" x14ac:dyDescent="0.2">
      <c r="A102" s="14">
        <f t="shared" si="4"/>
        <v>101</v>
      </c>
      <c r="B102" s="14" t="s">
        <v>310</v>
      </c>
      <c r="C102" s="14" t="s">
        <v>205</v>
      </c>
      <c r="D102" s="14" t="s">
        <v>183</v>
      </c>
      <c r="E102" s="14">
        <v>5</v>
      </c>
      <c r="F102" s="14" t="str">
        <f t="shared" si="3"/>
        <v>SiCF34279B</v>
      </c>
      <c r="G102" s="14" t="s">
        <v>182</v>
      </c>
      <c r="H102" s="14" t="s">
        <v>152</v>
      </c>
      <c r="I102" s="14" t="s">
        <v>183</v>
      </c>
      <c r="J102" s="17">
        <v>13839.75</v>
      </c>
      <c r="K102" s="14">
        <v>5</v>
      </c>
      <c r="L102" s="175">
        <v>12836</v>
      </c>
      <c r="M102" s="17">
        <v>12462.27</v>
      </c>
    </row>
    <row r="103" spans="1:13" x14ac:dyDescent="0.2">
      <c r="A103" s="14">
        <f t="shared" si="4"/>
        <v>102</v>
      </c>
      <c r="B103" s="14" t="s">
        <v>310</v>
      </c>
      <c r="C103" s="14" t="s">
        <v>205</v>
      </c>
      <c r="D103" s="14" t="s">
        <v>183</v>
      </c>
      <c r="E103" s="14">
        <v>5</v>
      </c>
      <c r="F103" s="14" t="str">
        <f t="shared" si="3"/>
        <v>SiCF34279C</v>
      </c>
      <c r="G103" s="14" t="s">
        <v>182</v>
      </c>
      <c r="H103" s="14" t="s">
        <v>153</v>
      </c>
      <c r="I103" s="14" t="s">
        <v>183</v>
      </c>
      <c r="J103" s="17">
        <v>14947.1</v>
      </c>
      <c r="K103" s="14">
        <v>5</v>
      </c>
      <c r="L103" s="175">
        <v>13863</v>
      </c>
      <c r="M103" s="17">
        <v>13459.26</v>
      </c>
    </row>
    <row r="104" spans="1:13" x14ac:dyDescent="0.2">
      <c r="A104" s="14">
        <f t="shared" si="4"/>
        <v>103</v>
      </c>
      <c r="B104" s="14" t="s">
        <v>310</v>
      </c>
      <c r="C104" s="14" t="s">
        <v>205</v>
      </c>
      <c r="D104" s="14" t="s">
        <v>183</v>
      </c>
      <c r="E104" s="14">
        <v>5</v>
      </c>
      <c r="F104" s="14" t="str">
        <f t="shared" si="3"/>
        <v>SiCF34279D</v>
      </c>
      <c r="G104" s="14" t="s">
        <v>182</v>
      </c>
      <c r="H104" s="14" t="s">
        <v>154</v>
      </c>
      <c r="I104" s="14" t="s">
        <v>183</v>
      </c>
      <c r="J104" s="17">
        <v>16142.8</v>
      </c>
      <c r="K104" s="14">
        <v>5</v>
      </c>
      <c r="L104" s="175">
        <v>14972</v>
      </c>
      <c r="M104" s="17">
        <v>14535.99</v>
      </c>
    </row>
    <row r="105" spans="1:13" x14ac:dyDescent="0.2">
      <c r="A105" s="14">
        <f t="shared" si="4"/>
        <v>104</v>
      </c>
      <c r="B105" s="14" t="s">
        <v>310</v>
      </c>
      <c r="C105" s="14" t="s">
        <v>205</v>
      </c>
      <c r="D105" s="14" t="s">
        <v>186</v>
      </c>
      <c r="E105" s="14" t="s">
        <v>184</v>
      </c>
      <c r="F105" s="14" t="str">
        <f t="shared" si="3"/>
        <v>SiCF34004A</v>
      </c>
      <c r="G105" s="14" t="s">
        <v>185</v>
      </c>
      <c r="H105" s="14" t="s">
        <v>30</v>
      </c>
      <c r="I105" s="14" t="s">
        <v>186</v>
      </c>
      <c r="J105" s="17">
        <v>13339.5</v>
      </c>
      <c r="K105" s="14" t="s">
        <v>184</v>
      </c>
      <c r="L105" s="174">
        <v>12372</v>
      </c>
      <c r="M105" s="17">
        <v>12011.45</v>
      </c>
    </row>
    <row r="106" spans="1:13" x14ac:dyDescent="0.2">
      <c r="A106" s="14">
        <f t="shared" si="4"/>
        <v>105</v>
      </c>
      <c r="B106" s="14" t="s">
        <v>310</v>
      </c>
      <c r="C106" s="14" t="s">
        <v>205</v>
      </c>
      <c r="D106" s="14" t="s">
        <v>186</v>
      </c>
      <c r="E106" s="14" t="s">
        <v>184</v>
      </c>
      <c r="F106" s="14" t="str">
        <f t="shared" si="3"/>
        <v>SiCF34004B</v>
      </c>
      <c r="G106" s="14" t="s">
        <v>185</v>
      </c>
      <c r="H106" s="14" t="s">
        <v>152</v>
      </c>
      <c r="I106" s="14" t="s">
        <v>186</v>
      </c>
      <c r="J106" s="17">
        <v>13839.75</v>
      </c>
      <c r="K106" s="14" t="s">
        <v>184</v>
      </c>
      <c r="L106" s="175">
        <v>12836</v>
      </c>
      <c r="M106" s="17">
        <v>12462.27</v>
      </c>
    </row>
    <row r="107" spans="1:13" x14ac:dyDescent="0.2">
      <c r="A107" s="14">
        <f t="shared" si="4"/>
        <v>106</v>
      </c>
      <c r="B107" s="14" t="s">
        <v>310</v>
      </c>
      <c r="C107" s="14" t="s">
        <v>205</v>
      </c>
      <c r="D107" s="14" t="s">
        <v>186</v>
      </c>
      <c r="E107" s="14" t="s">
        <v>184</v>
      </c>
      <c r="F107" s="14" t="str">
        <f t="shared" si="3"/>
        <v>SiCF34004C</v>
      </c>
      <c r="G107" s="14" t="s">
        <v>185</v>
      </c>
      <c r="H107" s="14" t="s">
        <v>153</v>
      </c>
      <c r="I107" s="14" t="s">
        <v>186</v>
      </c>
      <c r="J107" s="17">
        <v>14947.1</v>
      </c>
      <c r="K107" s="14" t="s">
        <v>184</v>
      </c>
      <c r="L107" s="175">
        <v>13863</v>
      </c>
      <c r="M107" s="17">
        <v>13459.26</v>
      </c>
    </row>
    <row r="108" spans="1:13" x14ac:dyDescent="0.2">
      <c r="A108" s="14">
        <f t="shared" si="4"/>
        <v>107</v>
      </c>
      <c r="B108" s="14" t="s">
        <v>310</v>
      </c>
      <c r="C108" s="14" t="s">
        <v>205</v>
      </c>
      <c r="D108" s="14" t="s">
        <v>186</v>
      </c>
      <c r="E108" s="14" t="s">
        <v>184</v>
      </c>
      <c r="F108" s="14" t="str">
        <f t="shared" si="3"/>
        <v>SiCF34004D</v>
      </c>
      <c r="G108" s="14" t="s">
        <v>185</v>
      </c>
      <c r="H108" s="14" t="s">
        <v>154</v>
      </c>
      <c r="I108" s="14" t="s">
        <v>186</v>
      </c>
      <c r="J108" s="17">
        <v>16142.8</v>
      </c>
      <c r="K108" s="14" t="s">
        <v>184</v>
      </c>
      <c r="L108" s="175">
        <v>14972</v>
      </c>
      <c r="M108" s="17">
        <v>14535.99</v>
      </c>
    </row>
    <row r="109" spans="1:13" x14ac:dyDescent="0.2">
      <c r="A109" s="14">
        <f t="shared" si="4"/>
        <v>108</v>
      </c>
      <c r="B109" s="14" t="s">
        <v>310</v>
      </c>
      <c r="C109" s="14" t="s">
        <v>205</v>
      </c>
      <c r="D109" s="14" t="s">
        <v>188</v>
      </c>
      <c r="E109" s="14">
        <v>4</v>
      </c>
      <c r="F109" s="14" t="str">
        <f t="shared" si="3"/>
        <v>SiT05003A</v>
      </c>
      <c r="G109" s="14" t="s">
        <v>187</v>
      </c>
      <c r="H109" s="14" t="s">
        <v>30</v>
      </c>
      <c r="I109" s="14" t="s">
        <v>188</v>
      </c>
      <c r="J109" s="17">
        <v>12680.7</v>
      </c>
      <c r="K109" s="14">
        <v>4</v>
      </c>
      <c r="L109" s="174">
        <v>11761</v>
      </c>
      <c r="M109" s="17">
        <v>11418.6</v>
      </c>
    </row>
    <row r="110" spans="1:13" x14ac:dyDescent="0.2">
      <c r="A110" s="14">
        <f t="shared" si="4"/>
        <v>109</v>
      </c>
      <c r="B110" s="14" t="s">
        <v>310</v>
      </c>
      <c r="C110" s="14" t="s">
        <v>205</v>
      </c>
      <c r="D110" s="14" t="s">
        <v>188</v>
      </c>
      <c r="E110" s="14">
        <v>4</v>
      </c>
      <c r="F110" s="14" t="str">
        <f t="shared" si="3"/>
        <v>SiT05003B</v>
      </c>
      <c r="G110" s="14" t="s">
        <v>187</v>
      </c>
      <c r="H110" s="14" t="s">
        <v>152</v>
      </c>
      <c r="I110" s="14" t="s">
        <v>188</v>
      </c>
      <c r="J110" s="17">
        <v>13190.7</v>
      </c>
      <c r="K110" s="14">
        <v>4</v>
      </c>
      <c r="L110" s="175">
        <v>12234</v>
      </c>
      <c r="M110" s="17">
        <v>11877.85</v>
      </c>
    </row>
    <row r="111" spans="1:13" x14ac:dyDescent="0.2">
      <c r="A111" s="14">
        <f t="shared" si="4"/>
        <v>110</v>
      </c>
      <c r="B111" s="14" t="s">
        <v>310</v>
      </c>
      <c r="C111" s="14" t="s">
        <v>205</v>
      </c>
      <c r="D111" s="14" t="s">
        <v>188</v>
      </c>
      <c r="E111" s="14">
        <v>4</v>
      </c>
      <c r="F111" s="14" t="str">
        <f t="shared" si="3"/>
        <v>SiT05003C</v>
      </c>
      <c r="G111" s="14" t="s">
        <v>187</v>
      </c>
      <c r="H111" s="14" t="s">
        <v>153</v>
      </c>
      <c r="I111" s="14" t="s">
        <v>188</v>
      </c>
      <c r="J111" s="17">
        <v>14246.25</v>
      </c>
      <c r="K111" s="14">
        <v>4</v>
      </c>
      <c r="L111" s="175">
        <v>13213</v>
      </c>
      <c r="M111" s="17">
        <v>12828.08</v>
      </c>
    </row>
    <row r="112" spans="1:13" x14ac:dyDescent="0.2">
      <c r="A112" s="14">
        <f t="shared" si="4"/>
        <v>111</v>
      </c>
      <c r="B112" s="14" t="s">
        <v>310</v>
      </c>
      <c r="C112" s="14" t="s">
        <v>205</v>
      </c>
      <c r="D112" s="14" t="s">
        <v>188</v>
      </c>
      <c r="E112" s="14">
        <v>4</v>
      </c>
      <c r="F112" s="14" t="str">
        <f t="shared" si="3"/>
        <v>SiT05003D</v>
      </c>
      <c r="G112" s="14" t="s">
        <v>187</v>
      </c>
      <c r="H112" s="14" t="s">
        <v>154</v>
      </c>
      <c r="I112" s="14" t="s">
        <v>188</v>
      </c>
      <c r="J112" s="17">
        <v>15385.9</v>
      </c>
      <c r="K112" s="14">
        <v>4</v>
      </c>
      <c r="L112" s="175">
        <v>14270</v>
      </c>
      <c r="M112" s="17">
        <v>13854.32</v>
      </c>
    </row>
    <row r="113" spans="1:13" x14ac:dyDescent="0.2">
      <c r="A113" s="14">
        <f t="shared" si="4"/>
        <v>112</v>
      </c>
      <c r="B113" s="14" t="s">
        <v>310</v>
      </c>
      <c r="C113" s="14" t="s">
        <v>205</v>
      </c>
      <c r="D113" s="14" t="s">
        <v>190</v>
      </c>
      <c r="E113" s="14">
        <v>4</v>
      </c>
      <c r="F113" s="14" t="str">
        <f t="shared" si="3"/>
        <v>SiCF34280A</v>
      </c>
      <c r="G113" s="14" t="s">
        <v>189</v>
      </c>
      <c r="H113" s="14" t="s">
        <v>30</v>
      </c>
      <c r="I113" s="14" t="s">
        <v>190</v>
      </c>
      <c r="J113" s="17">
        <v>12680.7</v>
      </c>
      <c r="K113" s="14">
        <v>4</v>
      </c>
      <c r="L113" s="174">
        <v>11761</v>
      </c>
      <c r="M113" s="17">
        <v>11418.6</v>
      </c>
    </row>
    <row r="114" spans="1:13" x14ac:dyDescent="0.2">
      <c r="A114" s="14">
        <f t="shared" si="4"/>
        <v>113</v>
      </c>
      <c r="B114" s="14" t="s">
        <v>310</v>
      </c>
      <c r="C114" s="14" t="s">
        <v>205</v>
      </c>
      <c r="D114" s="14" t="s">
        <v>190</v>
      </c>
      <c r="E114" s="14">
        <v>4</v>
      </c>
      <c r="F114" s="14" t="str">
        <f t="shared" si="3"/>
        <v>SiCF34280B</v>
      </c>
      <c r="G114" s="14" t="s">
        <v>189</v>
      </c>
      <c r="H114" s="14" t="s">
        <v>152</v>
      </c>
      <c r="I114" s="14" t="s">
        <v>190</v>
      </c>
      <c r="J114" s="17">
        <v>13190.7</v>
      </c>
      <c r="K114" s="14">
        <v>4</v>
      </c>
      <c r="L114" s="175">
        <v>12234</v>
      </c>
      <c r="M114" s="17">
        <v>11877.85</v>
      </c>
    </row>
    <row r="115" spans="1:13" x14ac:dyDescent="0.2">
      <c r="A115" s="14">
        <f t="shared" si="4"/>
        <v>114</v>
      </c>
      <c r="B115" s="14" t="s">
        <v>310</v>
      </c>
      <c r="C115" s="14" t="s">
        <v>205</v>
      </c>
      <c r="D115" s="14" t="s">
        <v>190</v>
      </c>
      <c r="E115" s="14">
        <v>4</v>
      </c>
      <c r="F115" s="14" t="str">
        <f t="shared" si="3"/>
        <v>SiCF34280C</v>
      </c>
      <c r="G115" s="14" t="s">
        <v>189</v>
      </c>
      <c r="H115" s="14" t="s">
        <v>153</v>
      </c>
      <c r="I115" s="14" t="s">
        <v>190</v>
      </c>
      <c r="J115" s="17">
        <v>14246.25</v>
      </c>
      <c r="K115" s="14">
        <v>4</v>
      </c>
      <c r="L115" s="175">
        <v>13213</v>
      </c>
      <c r="M115" s="17">
        <v>12828.08</v>
      </c>
    </row>
    <row r="116" spans="1:13" x14ac:dyDescent="0.2">
      <c r="A116" s="14">
        <f t="shared" si="4"/>
        <v>115</v>
      </c>
      <c r="B116" s="14" t="s">
        <v>310</v>
      </c>
      <c r="C116" s="14" t="s">
        <v>205</v>
      </c>
      <c r="D116" s="14" t="s">
        <v>190</v>
      </c>
      <c r="E116" s="14">
        <v>4</v>
      </c>
      <c r="F116" s="14" t="str">
        <f t="shared" si="3"/>
        <v>SiCF34280D</v>
      </c>
      <c r="G116" s="14" t="s">
        <v>189</v>
      </c>
      <c r="H116" s="14" t="s">
        <v>154</v>
      </c>
      <c r="I116" s="14" t="s">
        <v>190</v>
      </c>
      <c r="J116" s="17">
        <v>15385.9</v>
      </c>
      <c r="K116" s="14">
        <v>4</v>
      </c>
      <c r="L116" s="175">
        <v>14270</v>
      </c>
      <c r="M116" s="17">
        <v>13854.32</v>
      </c>
    </row>
    <row r="117" spans="1:13" x14ac:dyDescent="0.2">
      <c r="A117" s="14">
        <f t="shared" si="4"/>
        <v>116</v>
      </c>
      <c r="B117" s="14" t="s">
        <v>310</v>
      </c>
      <c r="C117" s="14" t="s">
        <v>205</v>
      </c>
      <c r="D117" s="14" t="s">
        <v>191</v>
      </c>
      <c r="E117" s="14">
        <v>3</v>
      </c>
      <c r="F117" s="14" t="str">
        <f t="shared" si="3"/>
        <v>SiS13008A</v>
      </c>
      <c r="G117" s="14" t="s">
        <v>270</v>
      </c>
      <c r="H117" s="14" t="s">
        <v>30</v>
      </c>
      <c r="I117" s="14" t="s">
        <v>191</v>
      </c>
      <c r="J117" s="17">
        <v>12092</v>
      </c>
      <c r="K117" s="14">
        <v>3</v>
      </c>
      <c r="L117" s="174">
        <v>11215</v>
      </c>
      <c r="M117" s="17">
        <v>10887.98</v>
      </c>
    </row>
    <row r="118" spans="1:13" x14ac:dyDescent="0.2">
      <c r="A118" s="14">
        <f t="shared" si="4"/>
        <v>117</v>
      </c>
      <c r="B118" s="14" t="s">
        <v>310</v>
      </c>
      <c r="C118" s="14" t="s">
        <v>205</v>
      </c>
      <c r="D118" s="14" t="s">
        <v>191</v>
      </c>
      <c r="E118" s="14">
        <v>3</v>
      </c>
      <c r="F118" s="14" t="str">
        <f t="shared" si="3"/>
        <v>SiS13008B</v>
      </c>
      <c r="G118" s="14" t="s">
        <v>270</v>
      </c>
      <c r="H118" s="14" t="s">
        <v>152</v>
      </c>
      <c r="I118" s="14" t="s">
        <v>191</v>
      </c>
      <c r="J118" s="17">
        <v>12608.45</v>
      </c>
      <c r="K118" s="14">
        <v>3</v>
      </c>
      <c r="L118" s="175">
        <v>11694</v>
      </c>
      <c r="M118" s="17">
        <v>11353.21</v>
      </c>
    </row>
    <row r="119" spans="1:13" x14ac:dyDescent="0.2">
      <c r="A119" s="14">
        <f t="shared" si="4"/>
        <v>118</v>
      </c>
      <c r="B119" s="14" t="s">
        <v>310</v>
      </c>
      <c r="C119" s="14" t="s">
        <v>205</v>
      </c>
      <c r="D119" s="14" t="s">
        <v>191</v>
      </c>
      <c r="E119" s="14">
        <v>3</v>
      </c>
      <c r="F119" s="14" t="str">
        <f t="shared" si="3"/>
        <v>SiS13008C</v>
      </c>
      <c r="G119" s="14" t="s">
        <v>270</v>
      </c>
      <c r="H119" s="14" t="s">
        <v>153</v>
      </c>
      <c r="I119" s="14" t="s">
        <v>191</v>
      </c>
      <c r="J119" s="17">
        <v>13616.6</v>
      </c>
      <c r="K119" s="14">
        <v>3</v>
      </c>
      <c r="L119" s="175">
        <v>12629</v>
      </c>
      <c r="M119" s="17">
        <v>12261.48</v>
      </c>
    </row>
    <row r="120" spans="1:13" x14ac:dyDescent="0.2">
      <c r="A120" s="14">
        <f t="shared" si="4"/>
        <v>119</v>
      </c>
      <c r="B120" s="14" t="s">
        <v>310</v>
      </c>
      <c r="C120" s="14" t="s">
        <v>205</v>
      </c>
      <c r="D120" s="14" t="s">
        <v>191</v>
      </c>
      <c r="E120" s="14">
        <v>3</v>
      </c>
      <c r="F120" s="14" t="str">
        <f t="shared" si="3"/>
        <v>SiS13008D</v>
      </c>
      <c r="G120" s="14" t="s">
        <v>270</v>
      </c>
      <c r="H120" s="14" t="s">
        <v>154</v>
      </c>
      <c r="I120" s="14" t="s">
        <v>191</v>
      </c>
      <c r="J120" s="17">
        <v>14706.65</v>
      </c>
      <c r="K120" s="14">
        <v>3</v>
      </c>
      <c r="L120" s="175">
        <v>13640</v>
      </c>
      <c r="M120" s="17">
        <v>13242.4</v>
      </c>
    </row>
    <row r="121" spans="1:13" x14ac:dyDescent="0.2">
      <c r="A121" s="14">
        <f t="shared" si="4"/>
        <v>120</v>
      </c>
      <c r="B121" s="14" t="s">
        <v>310</v>
      </c>
      <c r="C121" s="14" t="s">
        <v>205</v>
      </c>
      <c r="D121" s="14" t="s">
        <v>192</v>
      </c>
      <c r="E121" s="14">
        <v>3</v>
      </c>
      <c r="F121" s="14" t="str">
        <f t="shared" si="3"/>
        <v>SiS06002A</v>
      </c>
      <c r="G121" s="14" t="s">
        <v>271</v>
      </c>
      <c r="H121" s="14" t="s">
        <v>30</v>
      </c>
      <c r="I121" s="14" t="s">
        <v>192</v>
      </c>
      <c r="J121" s="17">
        <v>12092</v>
      </c>
      <c r="K121" s="14">
        <v>3</v>
      </c>
      <c r="L121" s="174">
        <v>11215</v>
      </c>
      <c r="M121" s="17">
        <v>10887.98</v>
      </c>
    </row>
    <row r="122" spans="1:13" x14ac:dyDescent="0.2">
      <c r="A122" s="14">
        <f t="shared" si="4"/>
        <v>121</v>
      </c>
      <c r="B122" s="14" t="s">
        <v>310</v>
      </c>
      <c r="C122" s="14" t="s">
        <v>205</v>
      </c>
      <c r="D122" s="14" t="s">
        <v>192</v>
      </c>
      <c r="E122" s="14">
        <v>3</v>
      </c>
      <c r="F122" s="14" t="str">
        <f t="shared" si="3"/>
        <v>SiS06002B</v>
      </c>
      <c r="G122" s="14" t="s">
        <v>271</v>
      </c>
      <c r="H122" s="14" t="s">
        <v>152</v>
      </c>
      <c r="I122" s="14" t="s">
        <v>192</v>
      </c>
      <c r="J122" s="17">
        <v>12608.45</v>
      </c>
      <c r="K122" s="14">
        <v>3</v>
      </c>
      <c r="L122" s="175">
        <v>11694</v>
      </c>
      <c r="M122" s="17">
        <v>11353.21</v>
      </c>
    </row>
    <row r="123" spans="1:13" x14ac:dyDescent="0.2">
      <c r="A123" s="14">
        <f t="shared" si="4"/>
        <v>122</v>
      </c>
      <c r="B123" s="14" t="s">
        <v>310</v>
      </c>
      <c r="C123" s="14" t="s">
        <v>205</v>
      </c>
      <c r="D123" s="14" t="s">
        <v>192</v>
      </c>
      <c r="E123" s="14">
        <v>3</v>
      </c>
      <c r="F123" s="14" t="str">
        <f t="shared" si="3"/>
        <v>SiS06002C</v>
      </c>
      <c r="G123" s="14" t="s">
        <v>271</v>
      </c>
      <c r="H123" s="14" t="s">
        <v>153</v>
      </c>
      <c r="I123" s="14" t="s">
        <v>192</v>
      </c>
      <c r="J123" s="17">
        <v>13616.6</v>
      </c>
      <c r="K123" s="14">
        <v>3</v>
      </c>
      <c r="L123" s="175">
        <v>12629</v>
      </c>
      <c r="M123" s="17">
        <v>12261.48</v>
      </c>
    </row>
    <row r="124" spans="1:13" x14ac:dyDescent="0.2">
      <c r="A124" s="14">
        <f t="shared" si="4"/>
        <v>123</v>
      </c>
      <c r="B124" s="14" t="s">
        <v>310</v>
      </c>
      <c r="C124" s="14" t="s">
        <v>205</v>
      </c>
      <c r="D124" s="14" t="s">
        <v>192</v>
      </c>
      <c r="E124" s="14">
        <v>3</v>
      </c>
      <c r="F124" s="14" t="str">
        <f t="shared" si="3"/>
        <v>SiS06002D</v>
      </c>
      <c r="G124" s="14" t="s">
        <v>271</v>
      </c>
      <c r="H124" s="14" t="s">
        <v>154</v>
      </c>
      <c r="I124" s="14" t="s">
        <v>192</v>
      </c>
      <c r="J124" s="17">
        <v>14706.65</v>
      </c>
      <c r="K124" s="14">
        <v>3</v>
      </c>
      <c r="L124" s="175">
        <v>13640</v>
      </c>
      <c r="M124" s="17">
        <v>13242.4</v>
      </c>
    </row>
    <row r="125" spans="1:13" x14ac:dyDescent="0.2">
      <c r="A125" s="14">
        <f t="shared" si="4"/>
        <v>124</v>
      </c>
      <c r="B125" s="14" t="s">
        <v>310</v>
      </c>
      <c r="C125" s="14" t="s">
        <v>205</v>
      </c>
      <c r="D125" s="14" t="s">
        <v>193</v>
      </c>
      <c r="E125" s="14">
        <v>1</v>
      </c>
      <c r="F125" s="14" t="str">
        <f t="shared" si="3"/>
        <v>SiS14003A</v>
      </c>
      <c r="G125" s="14" t="s">
        <v>272</v>
      </c>
      <c r="H125" s="14" t="s">
        <v>30</v>
      </c>
      <c r="I125" s="14" t="s">
        <v>193</v>
      </c>
      <c r="J125" s="17">
        <v>0</v>
      </c>
      <c r="K125" s="14">
        <v>1</v>
      </c>
      <c r="L125" s="175">
        <v>10851</v>
      </c>
      <c r="M125" s="17">
        <v>10534.69</v>
      </c>
    </row>
    <row r="126" spans="1:13" x14ac:dyDescent="0.2">
      <c r="A126" s="14">
        <f t="shared" si="4"/>
        <v>125</v>
      </c>
      <c r="B126" s="14" t="s">
        <v>310</v>
      </c>
      <c r="C126" s="14" t="s">
        <v>205</v>
      </c>
      <c r="D126" s="14" t="s">
        <v>193</v>
      </c>
      <c r="E126" s="14">
        <v>1</v>
      </c>
      <c r="F126" s="14" t="str">
        <f t="shared" si="3"/>
        <v>SiS14003B</v>
      </c>
      <c r="G126" s="14" t="s">
        <v>272</v>
      </c>
      <c r="H126" s="14" t="s">
        <v>152</v>
      </c>
      <c r="I126" s="14" t="s">
        <v>193</v>
      </c>
      <c r="J126" s="17">
        <v>11699.55</v>
      </c>
      <c r="K126" s="14">
        <v>1</v>
      </c>
      <c r="L126" s="175">
        <v>10851</v>
      </c>
      <c r="M126" s="17">
        <v>10534.69</v>
      </c>
    </row>
    <row r="127" spans="1:13" x14ac:dyDescent="0.2">
      <c r="A127" s="14">
        <f t="shared" si="4"/>
        <v>126</v>
      </c>
      <c r="B127" s="14" t="s">
        <v>310</v>
      </c>
      <c r="C127" s="14" t="s">
        <v>205</v>
      </c>
      <c r="D127" s="14" t="s">
        <v>193</v>
      </c>
      <c r="E127" s="14">
        <v>1</v>
      </c>
      <c r="F127" s="14" t="str">
        <f t="shared" si="3"/>
        <v>SiS14003C</v>
      </c>
      <c r="G127" s="14" t="s">
        <v>272</v>
      </c>
      <c r="H127" s="14" t="s">
        <v>153</v>
      </c>
      <c r="I127" s="14" t="s">
        <v>193</v>
      </c>
      <c r="J127" s="17">
        <v>12635.4</v>
      </c>
      <c r="K127" s="14">
        <v>1</v>
      </c>
      <c r="L127" s="175">
        <v>11719</v>
      </c>
      <c r="M127" s="17">
        <v>11377.47</v>
      </c>
    </row>
    <row r="128" spans="1:13" x14ac:dyDescent="0.2">
      <c r="A128" s="14">
        <f t="shared" si="4"/>
        <v>127</v>
      </c>
      <c r="B128" s="14" t="s">
        <v>310</v>
      </c>
      <c r="C128" s="14" t="s">
        <v>205</v>
      </c>
      <c r="D128" s="14" t="s">
        <v>193</v>
      </c>
      <c r="E128" s="14">
        <v>1</v>
      </c>
      <c r="F128" s="14" t="str">
        <f t="shared" si="3"/>
        <v>SiS14003D</v>
      </c>
      <c r="G128" s="14" t="s">
        <v>272</v>
      </c>
      <c r="H128" s="14" t="s">
        <v>154</v>
      </c>
      <c r="I128" s="14" t="s">
        <v>193</v>
      </c>
      <c r="J128" s="17">
        <v>13645.7</v>
      </c>
      <c r="K128" s="14">
        <v>1</v>
      </c>
      <c r="L128" s="175">
        <v>12656</v>
      </c>
      <c r="M128" s="17">
        <v>12287.66</v>
      </c>
    </row>
    <row r="129" spans="1:11" x14ac:dyDescent="0.2">
      <c r="A129" s="14">
        <f t="shared" si="4"/>
        <v>128</v>
      </c>
      <c r="B129" s="14" t="s">
        <v>310</v>
      </c>
      <c r="C129" s="14" t="s">
        <v>205</v>
      </c>
      <c r="D129" s="14" t="s">
        <v>313</v>
      </c>
      <c r="E129" s="14"/>
      <c r="F129" s="14" t="str">
        <f t="shared" si="3"/>
        <v>Si10SMGD</v>
      </c>
      <c r="G129" s="14" t="s">
        <v>314</v>
      </c>
      <c r="H129" s="14" t="s">
        <v>154</v>
      </c>
      <c r="I129" s="14" t="s">
        <v>313</v>
      </c>
      <c r="J129" s="17">
        <v>62232</v>
      </c>
      <c r="K129" s="14"/>
    </row>
    <row r="130" spans="1:11" x14ac:dyDescent="0.2">
      <c r="A130" s="14">
        <v>38</v>
      </c>
      <c r="B130" s="14" t="s">
        <v>315</v>
      </c>
      <c r="C130" s="14" t="s">
        <v>203</v>
      </c>
      <c r="D130" s="14" t="s">
        <v>111</v>
      </c>
      <c r="E130" s="21">
        <v>14</v>
      </c>
      <c r="F130" s="21" t="str">
        <f t="shared" si="3"/>
        <v>NoCF33116A</v>
      </c>
      <c r="G130" s="21" t="s">
        <v>141</v>
      </c>
      <c r="H130" s="21" t="s">
        <v>30</v>
      </c>
      <c r="I130" s="14" t="s">
        <v>111</v>
      </c>
      <c r="J130" s="17">
        <v>20394.400000000001</v>
      </c>
      <c r="K130" s="21">
        <v>14</v>
      </c>
    </row>
    <row r="131" spans="1:11" x14ac:dyDescent="0.2">
      <c r="A131" s="14">
        <v>39</v>
      </c>
      <c r="B131" s="14" t="s">
        <v>315</v>
      </c>
      <c r="C131" s="14" t="s">
        <v>203</v>
      </c>
      <c r="D131" s="14" t="s">
        <v>111</v>
      </c>
      <c r="E131" s="21">
        <v>14</v>
      </c>
      <c r="F131" s="21" t="str">
        <f t="shared" ref="F131:F145" si="5">B131&amp;G131&amp;H131</f>
        <v>NoCF33116B</v>
      </c>
      <c r="G131" s="21" t="s">
        <v>141</v>
      </c>
      <c r="H131" s="21" t="s">
        <v>152</v>
      </c>
      <c r="I131" s="14" t="s">
        <v>111</v>
      </c>
      <c r="J131" s="17">
        <v>20782.349999999999</v>
      </c>
      <c r="K131" s="21">
        <v>14</v>
      </c>
    </row>
    <row r="132" spans="1:11" x14ac:dyDescent="0.2">
      <c r="A132" s="14">
        <v>40</v>
      </c>
      <c r="B132" s="14" t="s">
        <v>315</v>
      </c>
      <c r="C132" s="14" t="s">
        <v>203</v>
      </c>
      <c r="D132" s="14" t="s">
        <v>111</v>
      </c>
      <c r="E132" s="21">
        <v>14</v>
      </c>
      <c r="F132" s="21" t="str">
        <f t="shared" si="5"/>
        <v>NoCF33116C</v>
      </c>
      <c r="G132" s="21" t="s">
        <v>141</v>
      </c>
      <c r="H132" s="21" t="s">
        <v>153</v>
      </c>
      <c r="I132" s="14" t="s">
        <v>111</v>
      </c>
      <c r="J132" s="17">
        <v>22445.5</v>
      </c>
      <c r="K132" s="21">
        <v>14</v>
      </c>
    </row>
    <row r="133" spans="1:11" x14ac:dyDescent="0.2">
      <c r="A133" s="14">
        <v>41</v>
      </c>
      <c r="B133" s="14" t="s">
        <v>315</v>
      </c>
      <c r="C133" s="14" t="s">
        <v>203</v>
      </c>
      <c r="D133" s="14" t="s">
        <v>111</v>
      </c>
      <c r="E133" s="21">
        <v>14</v>
      </c>
      <c r="F133" s="21" t="str">
        <f t="shared" si="5"/>
        <v>NoCF33116D</v>
      </c>
      <c r="G133" s="21" t="s">
        <v>141</v>
      </c>
      <c r="H133" s="21" t="s">
        <v>154</v>
      </c>
      <c r="I133" s="14" t="s">
        <v>111</v>
      </c>
      <c r="J133" s="17">
        <v>24241.15</v>
      </c>
      <c r="K133" s="21">
        <v>14</v>
      </c>
    </row>
    <row r="134" spans="1:11" x14ac:dyDescent="0.2">
      <c r="A134" s="14">
        <v>42</v>
      </c>
      <c r="B134" s="14" t="s">
        <v>315</v>
      </c>
      <c r="C134" s="14" t="s">
        <v>203</v>
      </c>
      <c r="D134" s="14" t="s">
        <v>341</v>
      </c>
      <c r="E134" s="21">
        <v>14</v>
      </c>
      <c r="F134" s="21" t="str">
        <f t="shared" si="5"/>
        <v>NoCF33116A</v>
      </c>
      <c r="G134" s="21" t="s">
        <v>141</v>
      </c>
      <c r="H134" s="21" t="s">
        <v>30</v>
      </c>
      <c r="I134" s="14" t="s">
        <v>341</v>
      </c>
      <c r="J134" s="17">
        <v>20394.400000000001</v>
      </c>
      <c r="K134" s="21">
        <v>14</v>
      </c>
    </row>
    <row r="135" spans="1:11" x14ac:dyDescent="0.2">
      <c r="A135" s="14">
        <v>43</v>
      </c>
      <c r="B135" s="14" t="s">
        <v>315</v>
      </c>
      <c r="C135" s="14" t="s">
        <v>203</v>
      </c>
      <c r="D135" s="14" t="s">
        <v>341</v>
      </c>
      <c r="E135" s="21">
        <v>14</v>
      </c>
      <c r="F135" s="21" t="str">
        <f t="shared" si="5"/>
        <v>NoCF33116B</v>
      </c>
      <c r="G135" s="21" t="s">
        <v>141</v>
      </c>
      <c r="H135" s="21" t="s">
        <v>152</v>
      </c>
      <c r="I135" s="14" t="s">
        <v>341</v>
      </c>
      <c r="J135" s="17">
        <v>20782.349999999999</v>
      </c>
      <c r="K135" s="21">
        <v>14</v>
      </c>
    </row>
    <row r="136" spans="1:11" x14ac:dyDescent="0.2">
      <c r="A136" s="14">
        <v>44</v>
      </c>
      <c r="B136" s="14" t="s">
        <v>315</v>
      </c>
      <c r="C136" s="14" t="s">
        <v>203</v>
      </c>
      <c r="D136" s="14" t="s">
        <v>341</v>
      </c>
      <c r="E136" s="21">
        <v>14</v>
      </c>
      <c r="F136" s="21" t="str">
        <f t="shared" si="5"/>
        <v>NoCF33116C</v>
      </c>
      <c r="G136" s="21" t="s">
        <v>141</v>
      </c>
      <c r="H136" s="21" t="s">
        <v>153</v>
      </c>
      <c r="I136" s="14" t="s">
        <v>341</v>
      </c>
      <c r="J136" s="17">
        <v>22445.5</v>
      </c>
      <c r="K136" s="21">
        <v>14</v>
      </c>
    </row>
    <row r="137" spans="1:11" x14ac:dyDescent="0.2">
      <c r="A137" s="14">
        <v>45</v>
      </c>
      <c r="B137" s="14" t="s">
        <v>315</v>
      </c>
      <c r="C137" s="14" t="s">
        <v>203</v>
      </c>
      <c r="D137" s="14" t="s">
        <v>341</v>
      </c>
      <c r="E137" s="21">
        <v>14</v>
      </c>
      <c r="F137" s="21" t="str">
        <f t="shared" si="5"/>
        <v>NoCF33116D</v>
      </c>
      <c r="G137" s="21" t="s">
        <v>141</v>
      </c>
      <c r="H137" s="21" t="s">
        <v>154</v>
      </c>
      <c r="I137" s="14" t="s">
        <v>341</v>
      </c>
      <c r="J137" s="17">
        <v>24241.15</v>
      </c>
      <c r="K137" s="21">
        <v>14</v>
      </c>
    </row>
    <row r="138" spans="1:11" x14ac:dyDescent="0.2">
      <c r="A138" s="14">
        <v>47</v>
      </c>
      <c r="B138" s="14" t="s">
        <v>315</v>
      </c>
      <c r="C138" s="14" t="s">
        <v>203</v>
      </c>
      <c r="D138" s="14" t="s">
        <v>175</v>
      </c>
      <c r="E138" s="21">
        <v>12</v>
      </c>
      <c r="F138" s="21" t="str">
        <f t="shared" si="5"/>
        <v>NoCF12005A</v>
      </c>
      <c r="G138" s="21" t="s">
        <v>174</v>
      </c>
      <c r="H138" s="21" t="s">
        <v>30</v>
      </c>
      <c r="I138" s="14" t="s">
        <v>175</v>
      </c>
      <c r="J138" s="17">
        <v>18626.3</v>
      </c>
      <c r="K138" s="21">
        <v>12</v>
      </c>
    </row>
    <row r="139" spans="1:11" x14ac:dyDescent="0.2">
      <c r="A139" s="14">
        <v>48</v>
      </c>
      <c r="B139" s="14" t="s">
        <v>315</v>
      </c>
      <c r="C139" s="14" t="s">
        <v>203</v>
      </c>
      <c r="D139" s="14" t="s">
        <v>175</v>
      </c>
      <c r="E139" s="21">
        <v>12</v>
      </c>
      <c r="F139" s="21" t="str">
        <f t="shared" si="5"/>
        <v>NoCF12005B</v>
      </c>
      <c r="G139" s="21" t="s">
        <v>174</v>
      </c>
      <c r="H139" s="21" t="s">
        <v>152</v>
      </c>
      <c r="I139" s="14" t="s">
        <v>175</v>
      </c>
      <c r="J139" s="17">
        <v>19005.8</v>
      </c>
      <c r="K139" s="21">
        <v>12</v>
      </c>
    </row>
    <row r="140" spans="1:11" x14ac:dyDescent="0.2">
      <c r="A140" s="14">
        <v>49</v>
      </c>
      <c r="B140" s="14" t="s">
        <v>315</v>
      </c>
      <c r="C140" s="14" t="s">
        <v>203</v>
      </c>
      <c r="D140" s="14" t="s">
        <v>175</v>
      </c>
      <c r="E140" s="21">
        <v>12</v>
      </c>
      <c r="F140" s="21" t="str">
        <f t="shared" si="5"/>
        <v>NoCF12005C</v>
      </c>
      <c r="G140" s="21" t="s">
        <v>174</v>
      </c>
      <c r="H140" s="21" t="s">
        <v>153</v>
      </c>
      <c r="I140" s="14" t="s">
        <v>175</v>
      </c>
      <c r="J140" s="17">
        <v>20525.849999999999</v>
      </c>
      <c r="K140" s="21">
        <v>12</v>
      </c>
    </row>
    <row r="141" spans="1:11" x14ac:dyDescent="0.2">
      <c r="A141" s="14">
        <v>50</v>
      </c>
      <c r="B141" s="14" t="s">
        <v>315</v>
      </c>
      <c r="C141" s="14" t="s">
        <v>203</v>
      </c>
      <c r="D141" s="14" t="s">
        <v>175</v>
      </c>
      <c r="E141" s="21">
        <v>12</v>
      </c>
      <c r="F141" s="21" t="str">
        <f t="shared" si="5"/>
        <v>NoCF12005D</v>
      </c>
      <c r="G141" s="21" t="s">
        <v>174</v>
      </c>
      <c r="H141" s="21" t="s">
        <v>154</v>
      </c>
      <c r="I141" s="14" t="s">
        <v>175</v>
      </c>
      <c r="J141" s="17">
        <v>22167.8</v>
      </c>
      <c r="K141" s="21">
        <v>12</v>
      </c>
    </row>
    <row r="142" spans="1:11" x14ac:dyDescent="0.2">
      <c r="A142" s="14">
        <v>51</v>
      </c>
      <c r="B142" s="14" t="s">
        <v>315</v>
      </c>
      <c r="C142" s="14" t="s">
        <v>203</v>
      </c>
      <c r="D142" s="14" t="s">
        <v>177</v>
      </c>
      <c r="E142" s="21">
        <v>10</v>
      </c>
      <c r="F142" s="21" t="str">
        <f t="shared" si="5"/>
        <v>NoCF33010A</v>
      </c>
      <c r="G142" s="21" t="s">
        <v>176</v>
      </c>
      <c r="H142" s="21" t="s">
        <v>30</v>
      </c>
      <c r="I142" s="14" t="s">
        <v>177</v>
      </c>
      <c r="J142" s="17">
        <v>16749.05</v>
      </c>
      <c r="K142" s="21">
        <v>10</v>
      </c>
    </row>
    <row r="143" spans="1:11" x14ac:dyDescent="0.2">
      <c r="A143" s="14">
        <v>52</v>
      </c>
      <c r="B143" s="14" t="s">
        <v>315</v>
      </c>
      <c r="C143" s="14" t="s">
        <v>203</v>
      </c>
      <c r="D143" s="14" t="s">
        <v>177</v>
      </c>
      <c r="E143" s="21">
        <v>10</v>
      </c>
      <c r="F143" s="21" t="str">
        <f t="shared" si="5"/>
        <v>NoCF33010B</v>
      </c>
      <c r="G143" s="21" t="s">
        <v>176</v>
      </c>
      <c r="H143" s="21" t="s">
        <v>152</v>
      </c>
      <c r="I143" s="14" t="s">
        <v>177</v>
      </c>
      <c r="J143" s="17">
        <v>17238.8</v>
      </c>
      <c r="K143" s="21">
        <v>10</v>
      </c>
    </row>
    <row r="144" spans="1:11" x14ac:dyDescent="0.2">
      <c r="A144" s="14">
        <v>53</v>
      </c>
      <c r="B144" s="14" t="s">
        <v>315</v>
      </c>
      <c r="C144" s="14" t="s">
        <v>203</v>
      </c>
      <c r="D144" s="14" t="s">
        <v>177</v>
      </c>
      <c r="E144" s="21">
        <v>10</v>
      </c>
      <c r="F144" s="21" t="str">
        <f t="shared" si="5"/>
        <v>NoCF33010C</v>
      </c>
      <c r="G144" s="21" t="s">
        <v>176</v>
      </c>
      <c r="H144" s="21" t="s">
        <v>153</v>
      </c>
      <c r="I144" s="14" t="s">
        <v>177</v>
      </c>
      <c r="J144" s="17">
        <v>18617.849999999999</v>
      </c>
      <c r="K144" s="21">
        <v>10</v>
      </c>
    </row>
    <row r="145" spans="1:11" x14ac:dyDescent="0.2">
      <c r="A145" s="14">
        <v>54</v>
      </c>
      <c r="B145" s="14" t="s">
        <v>315</v>
      </c>
      <c r="C145" s="14" t="s">
        <v>203</v>
      </c>
      <c r="D145" s="14" t="s">
        <v>177</v>
      </c>
      <c r="E145" s="21">
        <v>10</v>
      </c>
      <c r="F145" s="21" t="str">
        <f t="shared" si="5"/>
        <v>NoCF33010D</v>
      </c>
      <c r="G145" s="21" t="s">
        <v>176</v>
      </c>
      <c r="H145" s="21" t="s">
        <v>154</v>
      </c>
      <c r="I145" s="14" t="s">
        <v>177</v>
      </c>
      <c r="J145" s="17">
        <v>20107.150000000001</v>
      </c>
      <c r="K145" s="21">
        <v>10</v>
      </c>
    </row>
    <row r="146" spans="1:11" x14ac:dyDescent="0.2">
      <c r="A146" s="14">
        <v>55</v>
      </c>
      <c r="B146" s="14" t="s">
        <v>315</v>
      </c>
      <c r="C146" s="14" t="s">
        <v>203</v>
      </c>
      <c r="D146" s="14" t="s">
        <v>317</v>
      </c>
      <c r="E146" s="21">
        <v>10</v>
      </c>
      <c r="F146" s="21" t="str">
        <f t="shared" ref="F146:F209" si="6">B146&amp;G146&amp;H146</f>
        <v>NoCF33010A</v>
      </c>
      <c r="G146" s="21" t="s">
        <v>176</v>
      </c>
      <c r="H146" s="21" t="s">
        <v>30</v>
      </c>
      <c r="I146" s="14" t="s">
        <v>317</v>
      </c>
      <c r="J146" s="17">
        <v>16749.05</v>
      </c>
      <c r="K146" s="21">
        <v>10</v>
      </c>
    </row>
    <row r="147" spans="1:11" x14ac:dyDescent="0.2">
      <c r="A147" s="14">
        <v>56</v>
      </c>
      <c r="B147" s="14" t="s">
        <v>315</v>
      </c>
      <c r="C147" s="14" t="s">
        <v>203</v>
      </c>
      <c r="D147" s="14" t="s">
        <v>317</v>
      </c>
      <c r="E147" s="21">
        <v>10</v>
      </c>
      <c r="F147" s="21" t="str">
        <f t="shared" si="6"/>
        <v>NoCF33010B</v>
      </c>
      <c r="G147" s="21" t="s">
        <v>176</v>
      </c>
      <c r="H147" s="21" t="s">
        <v>152</v>
      </c>
      <c r="I147" s="14" t="s">
        <v>317</v>
      </c>
      <c r="J147" s="17">
        <v>17238.8</v>
      </c>
      <c r="K147" s="21">
        <v>10</v>
      </c>
    </row>
    <row r="148" spans="1:11" x14ac:dyDescent="0.2">
      <c r="A148" s="14">
        <v>57</v>
      </c>
      <c r="B148" s="14" t="s">
        <v>315</v>
      </c>
      <c r="C148" s="14" t="s">
        <v>203</v>
      </c>
      <c r="D148" s="14" t="s">
        <v>317</v>
      </c>
      <c r="E148" s="21">
        <v>10</v>
      </c>
      <c r="F148" s="21" t="str">
        <f t="shared" si="6"/>
        <v>NoCF33010C</v>
      </c>
      <c r="G148" s="21" t="s">
        <v>176</v>
      </c>
      <c r="H148" s="21" t="s">
        <v>153</v>
      </c>
      <c r="I148" s="14" t="s">
        <v>317</v>
      </c>
      <c r="J148" s="17">
        <v>18617.849999999999</v>
      </c>
      <c r="K148" s="21">
        <v>10</v>
      </c>
    </row>
    <row r="149" spans="1:11" x14ac:dyDescent="0.2">
      <c r="A149" s="14">
        <v>58</v>
      </c>
      <c r="B149" s="14" t="s">
        <v>315</v>
      </c>
      <c r="C149" s="14" t="s">
        <v>203</v>
      </c>
      <c r="D149" s="14" t="s">
        <v>317</v>
      </c>
      <c r="E149" s="21">
        <v>10</v>
      </c>
      <c r="F149" s="21" t="str">
        <f t="shared" si="6"/>
        <v>NoCF33010D</v>
      </c>
      <c r="G149" s="21" t="s">
        <v>176</v>
      </c>
      <c r="H149" s="21" t="s">
        <v>154</v>
      </c>
      <c r="I149" s="14" t="s">
        <v>317</v>
      </c>
      <c r="J149" s="17">
        <v>20107.150000000001</v>
      </c>
      <c r="K149" s="21">
        <v>10</v>
      </c>
    </row>
    <row r="150" spans="1:11" x14ac:dyDescent="0.2">
      <c r="A150" s="14">
        <v>59</v>
      </c>
      <c r="B150" s="14" t="s">
        <v>315</v>
      </c>
      <c r="C150" s="14" t="s">
        <v>203</v>
      </c>
      <c r="D150" s="14" t="s">
        <v>342</v>
      </c>
      <c r="E150" s="21">
        <v>9</v>
      </c>
      <c r="F150" s="21" t="str">
        <f t="shared" si="6"/>
        <v>NoCF33053A</v>
      </c>
      <c r="G150" s="21" t="s">
        <v>142</v>
      </c>
      <c r="H150" s="21" t="s">
        <v>30</v>
      </c>
      <c r="I150" s="14" t="s">
        <v>342</v>
      </c>
      <c r="J150" s="17">
        <v>15924.4</v>
      </c>
      <c r="K150" s="21">
        <v>9</v>
      </c>
    </row>
    <row r="151" spans="1:11" x14ac:dyDescent="0.2">
      <c r="A151" s="14">
        <v>60</v>
      </c>
      <c r="B151" s="14" t="s">
        <v>315</v>
      </c>
      <c r="C151" s="14" t="s">
        <v>203</v>
      </c>
      <c r="D151" s="14" t="s">
        <v>342</v>
      </c>
      <c r="E151" s="21">
        <v>9</v>
      </c>
      <c r="F151" s="21" t="str">
        <f t="shared" si="6"/>
        <v>NoCF33053B</v>
      </c>
      <c r="G151" s="21" t="s">
        <v>142</v>
      </c>
      <c r="H151" s="21" t="s">
        <v>152</v>
      </c>
      <c r="I151" s="14" t="s">
        <v>342</v>
      </c>
      <c r="J151" s="17">
        <v>16411</v>
      </c>
      <c r="K151" s="21">
        <v>9</v>
      </c>
    </row>
    <row r="152" spans="1:11" x14ac:dyDescent="0.2">
      <c r="A152" s="14">
        <v>61</v>
      </c>
      <c r="B152" s="14" t="s">
        <v>315</v>
      </c>
      <c r="C152" s="14" t="s">
        <v>203</v>
      </c>
      <c r="D152" s="14" t="s">
        <v>342</v>
      </c>
      <c r="E152" s="21">
        <v>9</v>
      </c>
      <c r="F152" s="21" t="str">
        <f t="shared" si="6"/>
        <v>NoCF33053C</v>
      </c>
      <c r="G152" s="21" t="s">
        <v>142</v>
      </c>
      <c r="H152" s="21" t="s">
        <v>153</v>
      </c>
      <c r="I152" s="14" t="s">
        <v>342</v>
      </c>
      <c r="J152" s="17">
        <v>17724.25</v>
      </c>
      <c r="K152" s="21">
        <v>9</v>
      </c>
    </row>
    <row r="153" spans="1:11" x14ac:dyDescent="0.2">
      <c r="A153" s="14">
        <v>62</v>
      </c>
      <c r="B153" s="14" t="s">
        <v>315</v>
      </c>
      <c r="C153" s="14" t="s">
        <v>203</v>
      </c>
      <c r="D153" s="14" t="s">
        <v>342</v>
      </c>
      <c r="E153" s="21">
        <v>9</v>
      </c>
      <c r="F153" s="21" t="str">
        <f t="shared" si="6"/>
        <v>NoCF33053D</v>
      </c>
      <c r="G153" s="21" t="s">
        <v>142</v>
      </c>
      <c r="H153" s="21" t="s">
        <v>154</v>
      </c>
      <c r="I153" s="14" t="s">
        <v>342</v>
      </c>
      <c r="J153" s="17">
        <v>19142.55</v>
      </c>
      <c r="K153" s="21">
        <v>9</v>
      </c>
    </row>
    <row r="154" spans="1:11" x14ac:dyDescent="0.2">
      <c r="A154" s="14">
        <v>63</v>
      </c>
      <c r="B154" s="14" t="s">
        <v>315</v>
      </c>
      <c r="C154" s="14" t="s">
        <v>203</v>
      </c>
      <c r="D154" s="14" t="s">
        <v>178</v>
      </c>
      <c r="E154" s="21">
        <v>9</v>
      </c>
      <c r="F154" s="21" t="str">
        <f t="shared" si="6"/>
        <v>NoCF33053A</v>
      </c>
      <c r="G154" s="21" t="s">
        <v>142</v>
      </c>
      <c r="H154" s="21" t="s">
        <v>30</v>
      </c>
      <c r="I154" s="14" t="s">
        <v>178</v>
      </c>
      <c r="J154" s="17">
        <v>15924.4</v>
      </c>
      <c r="K154" s="21">
        <v>9</v>
      </c>
    </row>
    <row r="155" spans="1:11" x14ac:dyDescent="0.2">
      <c r="A155" s="14">
        <v>64</v>
      </c>
      <c r="B155" s="14" t="s">
        <v>315</v>
      </c>
      <c r="C155" s="14" t="s">
        <v>203</v>
      </c>
      <c r="D155" s="14" t="s">
        <v>178</v>
      </c>
      <c r="E155" s="21">
        <v>9</v>
      </c>
      <c r="F155" s="21" t="str">
        <f t="shared" si="6"/>
        <v>NoCF33053B</v>
      </c>
      <c r="G155" s="21" t="s">
        <v>142</v>
      </c>
      <c r="H155" s="21" t="s">
        <v>152</v>
      </c>
      <c r="I155" s="14" t="s">
        <v>178</v>
      </c>
      <c r="J155" s="17">
        <v>16411</v>
      </c>
      <c r="K155" s="21">
        <v>9</v>
      </c>
    </row>
    <row r="156" spans="1:11" x14ac:dyDescent="0.2">
      <c r="A156" s="14">
        <v>65</v>
      </c>
      <c r="B156" s="14" t="s">
        <v>315</v>
      </c>
      <c r="C156" s="14" t="s">
        <v>203</v>
      </c>
      <c r="D156" s="14" t="s">
        <v>178</v>
      </c>
      <c r="E156" s="21">
        <v>9</v>
      </c>
      <c r="F156" s="21" t="str">
        <f t="shared" si="6"/>
        <v>NoCF33053C</v>
      </c>
      <c r="G156" s="21" t="s">
        <v>142</v>
      </c>
      <c r="H156" s="21" t="s">
        <v>153</v>
      </c>
      <c r="I156" s="14" t="s">
        <v>178</v>
      </c>
      <c r="J156" s="17">
        <v>17724.25</v>
      </c>
      <c r="K156" s="21">
        <v>9</v>
      </c>
    </row>
    <row r="157" spans="1:11" x14ac:dyDescent="0.2">
      <c r="A157" s="14">
        <v>66</v>
      </c>
      <c r="B157" s="14" t="s">
        <v>315</v>
      </c>
      <c r="C157" s="14" t="s">
        <v>203</v>
      </c>
      <c r="D157" s="14" t="s">
        <v>178</v>
      </c>
      <c r="E157" s="21">
        <v>9</v>
      </c>
      <c r="F157" s="21" t="str">
        <f t="shared" si="6"/>
        <v>NoCF33053D</v>
      </c>
      <c r="G157" s="21" t="s">
        <v>142</v>
      </c>
      <c r="H157" s="21" t="s">
        <v>154</v>
      </c>
      <c r="I157" s="14" t="s">
        <v>178</v>
      </c>
      <c r="J157" s="17">
        <v>19142.55</v>
      </c>
      <c r="K157" s="21">
        <v>9</v>
      </c>
    </row>
    <row r="158" spans="1:11" x14ac:dyDescent="0.2">
      <c r="A158" s="14">
        <v>67</v>
      </c>
      <c r="B158" s="14" t="s">
        <v>315</v>
      </c>
      <c r="C158" s="14" t="s">
        <v>203</v>
      </c>
      <c r="D158" s="14" t="s">
        <v>178</v>
      </c>
      <c r="E158" s="21">
        <v>9</v>
      </c>
      <c r="F158" s="21" t="str">
        <f t="shared" si="6"/>
        <v>NoCF33053A</v>
      </c>
      <c r="G158" s="21" t="s">
        <v>142</v>
      </c>
      <c r="H158" s="21" t="s">
        <v>30</v>
      </c>
      <c r="I158" s="14" t="s">
        <v>178</v>
      </c>
      <c r="J158" s="17">
        <v>15924.4</v>
      </c>
      <c r="K158" s="21">
        <v>9</v>
      </c>
    </row>
    <row r="159" spans="1:11" x14ac:dyDescent="0.2">
      <c r="A159" s="14">
        <v>68</v>
      </c>
      <c r="B159" s="14" t="s">
        <v>315</v>
      </c>
      <c r="C159" s="14" t="s">
        <v>203</v>
      </c>
      <c r="D159" s="14" t="s">
        <v>178</v>
      </c>
      <c r="E159" s="21">
        <v>9</v>
      </c>
      <c r="F159" s="21" t="str">
        <f t="shared" si="6"/>
        <v>NoCF33053B</v>
      </c>
      <c r="G159" s="21" t="s">
        <v>142</v>
      </c>
      <c r="H159" s="21" t="s">
        <v>152</v>
      </c>
      <c r="I159" s="14" t="s">
        <v>178</v>
      </c>
      <c r="J159" s="17">
        <v>16411</v>
      </c>
      <c r="K159" s="21">
        <v>9</v>
      </c>
    </row>
    <row r="160" spans="1:11" x14ac:dyDescent="0.2">
      <c r="A160" s="14">
        <v>69</v>
      </c>
      <c r="B160" s="14" t="s">
        <v>315</v>
      </c>
      <c r="C160" s="14" t="s">
        <v>203</v>
      </c>
      <c r="D160" s="14" t="s">
        <v>178</v>
      </c>
      <c r="E160" s="21">
        <v>9</v>
      </c>
      <c r="F160" s="21" t="str">
        <f t="shared" si="6"/>
        <v>NoCF33053C</v>
      </c>
      <c r="G160" s="21" t="s">
        <v>142</v>
      </c>
      <c r="H160" s="21" t="s">
        <v>153</v>
      </c>
      <c r="I160" s="14" t="s">
        <v>178</v>
      </c>
      <c r="J160" s="17">
        <v>17724.25</v>
      </c>
      <c r="K160" s="21">
        <v>9</v>
      </c>
    </row>
    <row r="161" spans="1:11" x14ac:dyDescent="0.2">
      <c r="A161" s="14">
        <v>70</v>
      </c>
      <c r="B161" s="14" t="s">
        <v>315</v>
      </c>
      <c r="C161" s="14" t="s">
        <v>203</v>
      </c>
      <c r="D161" s="14" t="s">
        <v>178</v>
      </c>
      <c r="E161" s="21">
        <v>9</v>
      </c>
      <c r="F161" s="21" t="str">
        <f t="shared" si="6"/>
        <v>NoCF33053D</v>
      </c>
      <c r="G161" s="21" t="s">
        <v>142</v>
      </c>
      <c r="H161" s="21" t="s">
        <v>154</v>
      </c>
      <c r="I161" s="14" t="s">
        <v>178</v>
      </c>
      <c r="J161" s="17">
        <v>19142.55</v>
      </c>
      <c r="K161" s="21">
        <v>9</v>
      </c>
    </row>
    <row r="162" spans="1:11" x14ac:dyDescent="0.2">
      <c r="A162" s="14">
        <v>71</v>
      </c>
      <c r="B162" s="14" t="s">
        <v>315</v>
      </c>
      <c r="C162" s="14" t="s">
        <v>203</v>
      </c>
      <c r="D162" s="14" t="s">
        <v>179</v>
      </c>
      <c r="E162" s="21">
        <v>8</v>
      </c>
      <c r="F162" s="21" t="str">
        <f t="shared" si="6"/>
        <v>NoS14201A</v>
      </c>
      <c r="G162" s="21" t="s">
        <v>273</v>
      </c>
      <c r="H162" s="21" t="s">
        <v>30</v>
      </c>
      <c r="I162" s="14" t="s">
        <v>179</v>
      </c>
      <c r="J162" s="17">
        <v>15275.65</v>
      </c>
      <c r="K162" s="21">
        <v>8</v>
      </c>
    </row>
    <row r="163" spans="1:11" x14ac:dyDescent="0.2">
      <c r="A163" s="14">
        <v>72</v>
      </c>
      <c r="B163" s="14" t="s">
        <v>315</v>
      </c>
      <c r="C163" s="14" t="s">
        <v>203</v>
      </c>
      <c r="D163" s="14" t="s">
        <v>179</v>
      </c>
      <c r="E163" s="21">
        <v>8</v>
      </c>
      <c r="F163" s="21" t="str">
        <f t="shared" si="6"/>
        <v>NoS14201B</v>
      </c>
      <c r="G163" s="21" t="s">
        <v>273</v>
      </c>
      <c r="H163" s="21" t="s">
        <v>152</v>
      </c>
      <c r="I163" s="14" t="s">
        <v>179</v>
      </c>
      <c r="J163" s="17">
        <v>15769.6</v>
      </c>
      <c r="K163" s="21">
        <v>8</v>
      </c>
    </row>
    <row r="164" spans="1:11" x14ac:dyDescent="0.2">
      <c r="A164" s="14">
        <v>73</v>
      </c>
      <c r="B164" s="14" t="s">
        <v>315</v>
      </c>
      <c r="C164" s="14" t="s">
        <v>203</v>
      </c>
      <c r="D164" s="14" t="s">
        <v>179</v>
      </c>
      <c r="E164" s="21">
        <v>8</v>
      </c>
      <c r="F164" s="21" t="str">
        <f t="shared" si="6"/>
        <v>NoS14201C</v>
      </c>
      <c r="G164" s="21" t="s">
        <v>273</v>
      </c>
      <c r="H164" s="21" t="s">
        <v>153</v>
      </c>
      <c r="I164" s="14" t="s">
        <v>179</v>
      </c>
      <c r="J164" s="17">
        <v>17031</v>
      </c>
      <c r="K164" s="21">
        <v>8</v>
      </c>
    </row>
    <row r="165" spans="1:11" x14ac:dyDescent="0.2">
      <c r="A165" s="14">
        <v>74</v>
      </c>
      <c r="B165" s="14" t="s">
        <v>315</v>
      </c>
      <c r="C165" s="14" t="s">
        <v>203</v>
      </c>
      <c r="D165" s="14" t="s">
        <v>179</v>
      </c>
      <c r="E165" s="21">
        <v>8</v>
      </c>
      <c r="F165" s="21" t="str">
        <f t="shared" si="6"/>
        <v>NoS14201D</v>
      </c>
      <c r="G165" s="21" t="s">
        <v>273</v>
      </c>
      <c r="H165" s="21" t="s">
        <v>154</v>
      </c>
      <c r="I165" s="14" t="s">
        <v>179</v>
      </c>
      <c r="J165" s="17">
        <v>18394.2</v>
      </c>
      <c r="K165" s="21">
        <v>8</v>
      </c>
    </row>
    <row r="166" spans="1:11" x14ac:dyDescent="0.2">
      <c r="A166" s="14">
        <v>75</v>
      </c>
      <c r="B166" s="14" t="s">
        <v>315</v>
      </c>
      <c r="C166" s="14" t="s">
        <v>203</v>
      </c>
      <c r="D166" s="14" t="s">
        <v>180</v>
      </c>
      <c r="E166" s="21">
        <v>8</v>
      </c>
      <c r="F166" s="21" t="str">
        <f t="shared" si="6"/>
        <v>NoT16005A</v>
      </c>
      <c r="G166" s="21" t="s">
        <v>201</v>
      </c>
      <c r="H166" s="21" t="s">
        <v>30</v>
      </c>
      <c r="I166" s="14" t="s">
        <v>180</v>
      </c>
      <c r="J166" s="17">
        <v>15275.65</v>
      </c>
      <c r="K166" s="21">
        <v>8</v>
      </c>
    </row>
    <row r="167" spans="1:11" x14ac:dyDescent="0.2">
      <c r="A167" s="14">
        <v>76</v>
      </c>
      <c r="B167" s="14" t="s">
        <v>315</v>
      </c>
      <c r="C167" s="14" t="s">
        <v>203</v>
      </c>
      <c r="D167" s="14" t="s">
        <v>180</v>
      </c>
      <c r="E167" s="21">
        <v>8</v>
      </c>
      <c r="F167" s="21" t="str">
        <f t="shared" si="6"/>
        <v>NoT16005B</v>
      </c>
      <c r="G167" s="21" t="s">
        <v>201</v>
      </c>
      <c r="H167" s="21" t="s">
        <v>152</v>
      </c>
      <c r="I167" s="14" t="s">
        <v>180</v>
      </c>
      <c r="J167" s="17">
        <v>15769.6</v>
      </c>
      <c r="K167" s="21">
        <v>8</v>
      </c>
    </row>
    <row r="168" spans="1:11" x14ac:dyDescent="0.2">
      <c r="A168" s="14">
        <v>77</v>
      </c>
      <c r="B168" s="14" t="s">
        <v>315</v>
      </c>
      <c r="C168" s="14" t="s">
        <v>203</v>
      </c>
      <c r="D168" s="14" t="s">
        <v>180</v>
      </c>
      <c r="E168" s="21">
        <v>8</v>
      </c>
      <c r="F168" s="21" t="str">
        <f t="shared" si="6"/>
        <v>NoT16005C</v>
      </c>
      <c r="G168" s="21" t="s">
        <v>201</v>
      </c>
      <c r="H168" s="21" t="s">
        <v>153</v>
      </c>
      <c r="I168" s="14" t="s">
        <v>180</v>
      </c>
      <c r="J168" s="17">
        <v>17031</v>
      </c>
      <c r="K168" s="21">
        <v>8</v>
      </c>
    </row>
    <row r="169" spans="1:11" x14ac:dyDescent="0.2">
      <c r="A169" s="14">
        <v>78</v>
      </c>
      <c r="B169" s="14" t="s">
        <v>315</v>
      </c>
      <c r="C169" s="14" t="s">
        <v>203</v>
      </c>
      <c r="D169" s="14" t="s">
        <v>180</v>
      </c>
      <c r="E169" s="21">
        <v>8</v>
      </c>
      <c r="F169" s="21" t="str">
        <f t="shared" si="6"/>
        <v>NoT16005D</v>
      </c>
      <c r="G169" s="21" t="s">
        <v>201</v>
      </c>
      <c r="H169" s="21" t="s">
        <v>154</v>
      </c>
      <c r="I169" s="14" t="s">
        <v>180</v>
      </c>
      <c r="J169" s="17">
        <v>18394.2</v>
      </c>
      <c r="K169" s="21">
        <v>8</v>
      </c>
    </row>
    <row r="170" spans="1:11" x14ac:dyDescent="0.2">
      <c r="A170" s="14">
        <v>79</v>
      </c>
      <c r="B170" s="14" t="s">
        <v>315</v>
      </c>
      <c r="C170" s="14" t="s">
        <v>203</v>
      </c>
      <c r="D170" s="14" t="s">
        <v>274</v>
      </c>
      <c r="E170" s="21">
        <v>7</v>
      </c>
      <c r="F170" s="21" t="str">
        <f t="shared" si="6"/>
        <v>NoCF12010A</v>
      </c>
      <c r="G170" s="21" t="s">
        <v>181</v>
      </c>
      <c r="H170" s="21" t="s">
        <v>30</v>
      </c>
      <c r="I170" s="14" t="s">
        <v>274</v>
      </c>
      <c r="J170" s="17">
        <v>14512.45</v>
      </c>
      <c r="K170" s="21">
        <v>7</v>
      </c>
    </row>
    <row r="171" spans="1:11" x14ac:dyDescent="0.2">
      <c r="A171" s="14">
        <v>80</v>
      </c>
      <c r="B171" s="14" t="s">
        <v>315</v>
      </c>
      <c r="C171" s="14" t="s">
        <v>203</v>
      </c>
      <c r="D171" s="14" t="s">
        <v>274</v>
      </c>
      <c r="E171" s="21">
        <v>7</v>
      </c>
      <c r="F171" s="21" t="str">
        <f t="shared" si="6"/>
        <v>NoCF12010B</v>
      </c>
      <c r="G171" s="21" t="s">
        <v>181</v>
      </c>
      <c r="H171" s="21" t="s">
        <v>152</v>
      </c>
      <c r="I171" s="14" t="s">
        <v>274</v>
      </c>
      <c r="J171" s="17">
        <v>15001.1</v>
      </c>
      <c r="K171" s="21">
        <v>7</v>
      </c>
    </row>
    <row r="172" spans="1:11" x14ac:dyDescent="0.2">
      <c r="A172" s="14">
        <v>81</v>
      </c>
      <c r="B172" s="14" t="s">
        <v>315</v>
      </c>
      <c r="C172" s="14" t="s">
        <v>203</v>
      </c>
      <c r="D172" s="14" t="s">
        <v>274</v>
      </c>
      <c r="E172" s="21">
        <v>7</v>
      </c>
      <c r="F172" s="21" t="str">
        <f t="shared" si="6"/>
        <v>NoCF12010C</v>
      </c>
      <c r="G172" s="21" t="s">
        <v>181</v>
      </c>
      <c r="H172" s="21" t="s">
        <v>153</v>
      </c>
      <c r="I172" s="14" t="s">
        <v>274</v>
      </c>
      <c r="J172" s="17">
        <v>16201.05</v>
      </c>
      <c r="K172" s="21">
        <v>7</v>
      </c>
    </row>
    <row r="173" spans="1:11" x14ac:dyDescent="0.2">
      <c r="A173" s="14">
        <v>82</v>
      </c>
      <c r="B173" s="14" t="s">
        <v>315</v>
      </c>
      <c r="C173" s="14" t="s">
        <v>203</v>
      </c>
      <c r="D173" s="14" t="s">
        <v>274</v>
      </c>
      <c r="E173" s="21">
        <v>7</v>
      </c>
      <c r="F173" s="21" t="str">
        <f t="shared" si="6"/>
        <v>NoCF12010D</v>
      </c>
      <c r="G173" s="21" t="s">
        <v>181</v>
      </c>
      <c r="H173" s="21" t="s">
        <v>154</v>
      </c>
      <c r="I173" s="14" t="s">
        <v>274</v>
      </c>
      <c r="J173" s="17">
        <v>17497.400000000001</v>
      </c>
      <c r="K173" s="21">
        <v>7</v>
      </c>
    </row>
    <row r="174" spans="1:11" x14ac:dyDescent="0.2">
      <c r="A174" s="14">
        <v>83</v>
      </c>
      <c r="B174" s="14" t="s">
        <v>315</v>
      </c>
      <c r="C174" s="14" t="s">
        <v>203</v>
      </c>
      <c r="D174" s="14" t="s">
        <v>113</v>
      </c>
      <c r="E174" s="21">
        <v>6</v>
      </c>
      <c r="F174" s="21" t="str">
        <f t="shared" si="6"/>
        <v>NoCF34011A</v>
      </c>
      <c r="G174" s="21" t="s">
        <v>143</v>
      </c>
      <c r="H174" s="21" t="s">
        <v>30</v>
      </c>
      <c r="I174" s="14" t="s">
        <v>113</v>
      </c>
      <c r="J174" s="17">
        <v>13785.3</v>
      </c>
      <c r="K174" s="21">
        <v>6</v>
      </c>
    </row>
    <row r="175" spans="1:11" x14ac:dyDescent="0.2">
      <c r="A175" s="14">
        <v>84</v>
      </c>
      <c r="B175" s="14" t="s">
        <v>315</v>
      </c>
      <c r="C175" s="14" t="s">
        <v>203</v>
      </c>
      <c r="D175" s="14" t="s">
        <v>113</v>
      </c>
      <c r="E175" s="21">
        <v>6</v>
      </c>
      <c r="F175" s="21" t="str">
        <f t="shared" si="6"/>
        <v>NoCF34011B</v>
      </c>
      <c r="G175" s="21" t="s">
        <v>143</v>
      </c>
      <c r="H175" s="21" t="s">
        <v>152</v>
      </c>
      <c r="I175" s="14" t="s">
        <v>113</v>
      </c>
      <c r="J175" s="17">
        <v>14280.3</v>
      </c>
      <c r="K175" s="21">
        <v>6</v>
      </c>
    </row>
    <row r="176" spans="1:11" x14ac:dyDescent="0.2">
      <c r="A176" s="14">
        <v>85</v>
      </c>
      <c r="B176" s="14" t="s">
        <v>315</v>
      </c>
      <c r="C176" s="14" t="s">
        <v>203</v>
      </c>
      <c r="D176" s="14" t="s">
        <v>113</v>
      </c>
      <c r="E176" s="21">
        <v>6</v>
      </c>
      <c r="F176" s="21" t="str">
        <f t="shared" si="6"/>
        <v>NoCF34011C</v>
      </c>
      <c r="G176" s="21" t="s">
        <v>143</v>
      </c>
      <c r="H176" s="21" t="s">
        <v>153</v>
      </c>
      <c r="I176" s="14" t="s">
        <v>113</v>
      </c>
      <c r="J176" s="17">
        <v>15421.95</v>
      </c>
      <c r="K176" s="21">
        <v>6</v>
      </c>
    </row>
    <row r="177" spans="1:11" x14ac:dyDescent="0.2">
      <c r="A177" s="14">
        <v>86</v>
      </c>
      <c r="B177" s="14" t="s">
        <v>315</v>
      </c>
      <c r="C177" s="14" t="s">
        <v>203</v>
      </c>
      <c r="D177" s="14" t="s">
        <v>113</v>
      </c>
      <c r="E177" s="21">
        <v>6</v>
      </c>
      <c r="F177" s="21" t="str">
        <f t="shared" si="6"/>
        <v>NoCF34011D</v>
      </c>
      <c r="G177" s="21" t="s">
        <v>143</v>
      </c>
      <c r="H177" s="21" t="s">
        <v>154</v>
      </c>
      <c r="I177" s="14" t="s">
        <v>113</v>
      </c>
      <c r="J177" s="17">
        <v>16655.8</v>
      </c>
      <c r="K177" s="21">
        <v>6</v>
      </c>
    </row>
    <row r="178" spans="1:11" x14ac:dyDescent="0.2">
      <c r="A178" s="14">
        <v>87</v>
      </c>
      <c r="B178" s="14" t="s">
        <v>315</v>
      </c>
      <c r="C178" s="14" t="s">
        <v>203</v>
      </c>
      <c r="D178" s="14" t="s">
        <v>183</v>
      </c>
      <c r="E178" s="21">
        <v>5</v>
      </c>
      <c r="F178" s="21" t="str">
        <f t="shared" si="6"/>
        <v>NoCF34279A</v>
      </c>
      <c r="G178" s="21" t="s">
        <v>182</v>
      </c>
      <c r="H178" s="21" t="s">
        <v>30</v>
      </c>
      <c r="I178" s="14" t="s">
        <v>183</v>
      </c>
      <c r="J178" s="17">
        <v>13114.3</v>
      </c>
      <c r="K178" s="21">
        <v>5</v>
      </c>
    </row>
    <row r="179" spans="1:11" x14ac:dyDescent="0.2">
      <c r="A179" s="14">
        <v>88</v>
      </c>
      <c r="B179" s="14" t="s">
        <v>315</v>
      </c>
      <c r="C179" s="14" t="s">
        <v>203</v>
      </c>
      <c r="D179" s="14" t="s">
        <v>183</v>
      </c>
      <c r="E179" s="21">
        <v>5</v>
      </c>
      <c r="F179" s="21" t="str">
        <f t="shared" si="6"/>
        <v>NoCF34279B</v>
      </c>
      <c r="G179" s="21" t="s">
        <v>182</v>
      </c>
      <c r="H179" s="21" t="s">
        <v>152</v>
      </c>
      <c r="I179" s="14" t="s">
        <v>183</v>
      </c>
      <c r="J179" s="17">
        <v>13606.15</v>
      </c>
      <c r="K179" s="21">
        <v>5</v>
      </c>
    </row>
    <row r="180" spans="1:11" x14ac:dyDescent="0.2">
      <c r="A180" s="14">
        <v>89</v>
      </c>
      <c r="B180" s="14" t="s">
        <v>315</v>
      </c>
      <c r="C180" s="14" t="s">
        <v>203</v>
      </c>
      <c r="D180" s="14" t="s">
        <v>183</v>
      </c>
      <c r="E180" s="21">
        <v>5</v>
      </c>
      <c r="F180" s="21" t="str">
        <f t="shared" si="6"/>
        <v>NoCF34279C</v>
      </c>
      <c r="G180" s="21" t="s">
        <v>182</v>
      </c>
      <c r="H180" s="21" t="s">
        <v>153</v>
      </c>
      <c r="I180" s="14" t="s">
        <v>183</v>
      </c>
      <c r="J180" s="17">
        <v>14694.8</v>
      </c>
      <c r="K180" s="21">
        <v>5</v>
      </c>
    </row>
    <row r="181" spans="1:11" x14ac:dyDescent="0.2">
      <c r="A181" s="14">
        <v>90</v>
      </c>
      <c r="B181" s="14" t="s">
        <v>315</v>
      </c>
      <c r="C181" s="14" t="s">
        <v>203</v>
      </c>
      <c r="D181" s="14" t="s">
        <v>183</v>
      </c>
      <c r="E181" s="21">
        <v>5</v>
      </c>
      <c r="F181" s="21" t="str">
        <f t="shared" si="6"/>
        <v>NoCF34279D</v>
      </c>
      <c r="G181" s="21" t="s">
        <v>182</v>
      </c>
      <c r="H181" s="21" t="s">
        <v>154</v>
      </c>
      <c r="I181" s="14" t="s">
        <v>183</v>
      </c>
      <c r="J181" s="17">
        <v>15870.3</v>
      </c>
      <c r="K181" s="21">
        <v>5</v>
      </c>
    </row>
    <row r="182" spans="1:11" x14ac:dyDescent="0.2">
      <c r="A182" s="14">
        <v>91</v>
      </c>
      <c r="B182" s="14" t="s">
        <v>315</v>
      </c>
      <c r="C182" s="14" t="s">
        <v>203</v>
      </c>
      <c r="D182" s="14" t="s">
        <v>186</v>
      </c>
      <c r="E182" s="21">
        <v>5</v>
      </c>
      <c r="F182" s="21" t="str">
        <f t="shared" si="6"/>
        <v>NoCF34004A</v>
      </c>
      <c r="G182" s="21" t="s">
        <v>185</v>
      </c>
      <c r="H182" s="21" t="s">
        <v>30</v>
      </c>
      <c r="I182" s="14" t="s">
        <v>186</v>
      </c>
      <c r="J182" s="17">
        <v>13114.3</v>
      </c>
      <c r="K182" s="21">
        <v>5</v>
      </c>
    </row>
    <row r="183" spans="1:11" x14ac:dyDescent="0.2">
      <c r="A183" s="14">
        <v>92</v>
      </c>
      <c r="B183" s="14" t="s">
        <v>315</v>
      </c>
      <c r="C183" s="14" t="s">
        <v>203</v>
      </c>
      <c r="D183" s="14" t="s">
        <v>186</v>
      </c>
      <c r="E183" s="21">
        <v>5</v>
      </c>
      <c r="F183" s="21" t="str">
        <f t="shared" si="6"/>
        <v>NoCF34004B</v>
      </c>
      <c r="G183" s="21" t="s">
        <v>185</v>
      </c>
      <c r="H183" s="21" t="s">
        <v>152</v>
      </c>
      <c r="I183" s="14" t="s">
        <v>186</v>
      </c>
      <c r="J183" s="17">
        <v>13606.15</v>
      </c>
      <c r="K183" s="21">
        <v>5</v>
      </c>
    </row>
    <row r="184" spans="1:11" x14ac:dyDescent="0.2">
      <c r="A184" s="14">
        <v>93</v>
      </c>
      <c r="B184" s="14" t="s">
        <v>315</v>
      </c>
      <c r="C184" s="14" t="s">
        <v>203</v>
      </c>
      <c r="D184" s="14" t="s">
        <v>186</v>
      </c>
      <c r="E184" s="21">
        <v>5</v>
      </c>
      <c r="F184" s="21" t="str">
        <f t="shared" si="6"/>
        <v>NoCF34004C</v>
      </c>
      <c r="G184" s="21" t="s">
        <v>185</v>
      </c>
      <c r="H184" s="21" t="s">
        <v>153</v>
      </c>
      <c r="I184" s="14" t="s">
        <v>186</v>
      </c>
      <c r="J184" s="17">
        <v>14694.8</v>
      </c>
      <c r="K184" s="21">
        <v>5</v>
      </c>
    </row>
    <row r="185" spans="1:11" x14ac:dyDescent="0.2">
      <c r="A185" s="14">
        <v>94</v>
      </c>
      <c r="B185" s="14" t="s">
        <v>315</v>
      </c>
      <c r="C185" s="14" t="s">
        <v>203</v>
      </c>
      <c r="D185" s="14" t="s">
        <v>186</v>
      </c>
      <c r="E185" s="21">
        <v>5</v>
      </c>
      <c r="F185" s="21" t="str">
        <f t="shared" si="6"/>
        <v>NoCF34004D</v>
      </c>
      <c r="G185" s="21" t="s">
        <v>185</v>
      </c>
      <c r="H185" s="21" t="s">
        <v>154</v>
      </c>
      <c r="I185" s="14" t="s">
        <v>186</v>
      </c>
      <c r="J185" s="17">
        <v>15870.3</v>
      </c>
      <c r="K185" s="21">
        <v>5</v>
      </c>
    </row>
    <row r="186" spans="1:11" x14ac:dyDescent="0.2">
      <c r="A186" s="14">
        <v>95</v>
      </c>
      <c r="B186" s="14" t="s">
        <v>315</v>
      </c>
      <c r="C186" s="14" t="s">
        <v>203</v>
      </c>
      <c r="D186" s="14" t="s">
        <v>188</v>
      </c>
      <c r="E186" s="21">
        <v>4</v>
      </c>
      <c r="F186" s="21" t="str">
        <f t="shared" si="6"/>
        <v>NoT05003A</v>
      </c>
      <c r="G186" s="21" t="s">
        <v>187</v>
      </c>
      <c r="H186" s="21" t="s">
        <v>30</v>
      </c>
      <c r="I186" s="14" t="s">
        <v>188</v>
      </c>
      <c r="J186" s="17">
        <v>12466.65</v>
      </c>
      <c r="K186" s="21">
        <v>4</v>
      </c>
    </row>
    <row r="187" spans="1:11" x14ac:dyDescent="0.2">
      <c r="A187" s="14">
        <v>96</v>
      </c>
      <c r="B187" s="14" t="s">
        <v>315</v>
      </c>
      <c r="C187" s="14" t="s">
        <v>203</v>
      </c>
      <c r="D187" s="14" t="s">
        <v>188</v>
      </c>
      <c r="E187" s="21">
        <v>4</v>
      </c>
      <c r="F187" s="21" t="str">
        <f t="shared" si="6"/>
        <v>NoT05003B</v>
      </c>
      <c r="G187" s="21" t="s">
        <v>187</v>
      </c>
      <c r="H187" s="21" t="s">
        <v>152</v>
      </c>
      <c r="I187" s="14" t="s">
        <v>188</v>
      </c>
      <c r="J187" s="17">
        <v>12968.05</v>
      </c>
      <c r="K187" s="21">
        <v>4</v>
      </c>
    </row>
    <row r="188" spans="1:11" x14ac:dyDescent="0.2">
      <c r="A188" s="14">
        <v>97</v>
      </c>
      <c r="B188" s="14" t="s">
        <v>315</v>
      </c>
      <c r="C188" s="14" t="s">
        <v>203</v>
      </c>
      <c r="D188" s="14" t="s">
        <v>188</v>
      </c>
      <c r="E188" s="21">
        <v>4</v>
      </c>
      <c r="F188" s="21" t="str">
        <f t="shared" si="6"/>
        <v>NoT05003C</v>
      </c>
      <c r="G188" s="21" t="s">
        <v>187</v>
      </c>
      <c r="H188" s="21" t="s">
        <v>153</v>
      </c>
      <c r="I188" s="14" t="s">
        <v>188</v>
      </c>
      <c r="J188" s="17">
        <v>14005.8</v>
      </c>
      <c r="K188" s="21">
        <v>4</v>
      </c>
    </row>
    <row r="189" spans="1:11" x14ac:dyDescent="0.2">
      <c r="A189" s="14">
        <v>98</v>
      </c>
      <c r="B189" s="14" t="s">
        <v>315</v>
      </c>
      <c r="C189" s="14" t="s">
        <v>203</v>
      </c>
      <c r="D189" s="14" t="s">
        <v>188</v>
      </c>
      <c r="E189" s="21">
        <v>4</v>
      </c>
      <c r="F189" s="21" t="str">
        <f t="shared" si="6"/>
        <v>NoT05003D</v>
      </c>
      <c r="G189" s="21" t="s">
        <v>187</v>
      </c>
      <c r="H189" s="21" t="s">
        <v>154</v>
      </c>
      <c r="I189" s="14" t="s">
        <v>188</v>
      </c>
      <c r="J189" s="17">
        <v>15126.2</v>
      </c>
      <c r="K189" s="21">
        <v>4</v>
      </c>
    </row>
    <row r="190" spans="1:11" x14ac:dyDescent="0.2">
      <c r="A190" s="14">
        <v>99</v>
      </c>
      <c r="B190" s="14" t="s">
        <v>315</v>
      </c>
      <c r="C190" s="14" t="s">
        <v>203</v>
      </c>
      <c r="D190" s="14" t="s">
        <v>190</v>
      </c>
      <c r="E190" s="21">
        <v>4</v>
      </c>
      <c r="F190" s="21" t="str">
        <f t="shared" si="6"/>
        <v>NoCF34280A</v>
      </c>
      <c r="G190" s="21" t="s">
        <v>189</v>
      </c>
      <c r="H190" s="21" t="s">
        <v>30</v>
      </c>
      <c r="I190" s="14" t="s">
        <v>190</v>
      </c>
      <c r="J190" s="17">
        <v>12466.65</v>
      </c>
      <c r="K190" s="21">
        <v>4</v>
      </c>
    </row>
    <row r="191" spans="1:11" x14ac:dyDescent="0.2">
      <c r="A191" s="14">
        <v>100</v>
      </c>
      <c r="B191" s="14" t="s">
        <v>315</v>
      </c>
      <c r="C191" s="14" t="s">
        <v>203</v>
      </c>
      <c r="D191" s="14" t="s">
        <v>190</v>
      </c>
      <c r="E191" s="21">
        <v>4</v>
      </c>
      <c r="F191" s="21" t="str">
        <f t="shared" si="6"/>
        <v>NoCF34280B</v>
      </c>
      <c r="G191" s="21" t="s">
        <v>189</v>
      </c>
      <c r="H191" s="21" t="s">
        <v>152</v>
      </c>
      <c r="I191" s="14" t="s">
        <v>190</v>
      </c>
      <c r="J191" s="17">
        <v>12968.05</v>
      </c>
      <c r="K191" s="21">
        <v>4</v>
      </c>
    </row>
    <row r="192" spans="1:11" x14ac:dyDescent="0.2">
      <c r="A192" s="14">
        <v>101</v>
      </c>
      <c r="B192" s="14" t="s">
        <v>315</v>
      </c>
      <c r="C192" s="14" t="s">
        <v>203</v>
      </c>
      <c r="D192" s="14" t="s">
        <v>190</v>
      </c>
      <c r="E192" s="21">
        <v>4</v>
      </c>
      <c r="F192" s="21" t="str">
        <f t="shared" si="6"/>
        <v>NoCF34280C</v>
      </c>
      <c r="G192" s="21" t="s">
        <v>189</v>
      </c>
      <c r="H192" s="21" t="s">
        <v>153</v>
      </c>
      <c r="I192" s="14" t="s">
        <v>190</v>
      </c>
      <c r="J192" s="17">
        <v>14005.8</v>
      </c>
      <c r="K192" s="21">
        <v>4</v>
      </c>
    </row>
    <row r="193" spans="1:11" x14ac:dyDescent="0.2">
      <c r="A193" s="14">
        <v>102</v>
      </c>
      <c r="B193" s="14" t="s">
        <v>315</v>
      </c>
      <c r="C193" s="14" t="s">
        <v>203</v>
      </c>
      <c r="D193" s="14" t="s">
        <v>190</v>
      </c>
      <c r="E193" s="21">
        <v>4</v>
      </c>
      <c r="F193" s="21" t="str">
        <f t="shared" si="6"/>
        <v>NoCF34280D</v>
      </c>
      <c r="G193" s="21" t="s">
        <v>189</v>
      </c>
      <c r="H193" s="21" t="s">
        <v>154</v>
      </c>
      <c r="I193" s="14" t="s">
        <v>190</v>
      </c>
      <c r="J193" s="17">
        <v>15126.2</v>
      </c>
      <c r="K193" s="21">
        <v>4</v>
      </c>
    </row>
    <row r="194" spans="1:11" x14ac:dyDescent="0.2">
      <c r="A194" s="14">
        <v>103</v>
      </c>
      <c r="B194" s="14" t="s">
        <v>315</v>
      </c>
      <c r="C194" s="14" t="s">
        <v>203</v>
      </c>
      <c r="D194" s="14" t="s">
        <v>191</v>
      </c>
      <c r="E194" s="21">
        <v>3</v>
      </c>
      <c r="F194" s="21" t="str">
        <f t="shared" si="6"/>
        <v>NoS13008A</v>
      </c>
      <c r="G194" s="21" t="s">
        <v>270</v>
      </c>
      <c r="H194" s="21" t="s">
        <v>30</v>
      </c>
      <c r="I194" s="14" t="s">
        <v>191</v>
      </c>
      <c r="J194" s="17">
        <v>11887.9</v>
      </c>
      <c r="K194" s="21">
        <v>3</v>
      </c>
    </row>
    <row r="195" spans="1:11" x14ac:dyDescent="0.2">
      <c r="A195" s="14">
        <v>104</v>
      </c>
      <c r="B195" s="14" t="s">
        <v>315</v>
      </c>
      <c r="C195" s="14" t="s">
        <v>203</v>
      </c>
      <c r="D195" s="14" t="s">
        <v>191</v>
      </c>
      <c r="E195" s="21">
        <v>3</v>
      </c>
      <c r="F195" s="21" t="str">
        <f t="shared" si="6"/>
        <v>NoS13008B</v>
      </c>
      <c r="G195" s="21" t="s">
        <v>270</v>
      </c>
      <c r="H195" s="21" t="s">
        <v>152</v>
      </c>
      <c r="I195" s="14" t="s">
        <v>191</v>
      </c>
      <c r="J195" s="17">
        <v>12395.65</v>
      </c>
      <c r="K195" s="21">
        <v>3</v>
      </c>
    </row>
    <row r="196" spans="1:11" x14ac:dyDescent="0.2">
      <c r="A196" s="14">
        <v>105</v>
      </c>
      <c r="B196" s="14" t="s">
        <v>315</v>
      </c>
      <c r="C196" s="14" t="s">
        <v>203</v>
      </c>
      <c r="D196" s="14" t="s">
        <v>191</v>
      </c>
      <c r="E196" s="21">
        <v>3</v>
      </c>
      <c r="F196" s="21" t="str">
        <f t="shared" si="6"/>
        <v>NoS13008C</v>
      </c>
      <c r="G196" s="21" t="s">
        <v>270</v>
      </c>
      <c r="H196" s="21" t="s">
        <v>153</v>
      </c>
      <c r="I196" s="14" t="s">
        <v>191</v>
      </c>
      <c r="J196" s="17">
        <v>13386.75</v>
      </c>
      <c r="K196" s="21">
        <v>3</v>
      </c>
    </row>
    <row r="197" spans="1:11" x14ac:dyDescent="0.2">
      <c r="A197" s="14">
        <v>106</v>
      </c>
      <c r="B197" s="14" t="s">
        <v>315</v>
      </c>
      <c r="C197" s="14" t="s">
        <v>203</v>
      </c>
      <c r="D197" s="14" t="s">
        <v>191</v>
      </c>
      <c r="E197" s="21">
        <v>3</v>
      </c>
      <c r="F197" s="21" t="str">
        <f t="shared" si="6"/>
        <v>NoS13008D</v>
      </c>
      <c r="G197" s="21" t="s">
        <v>270</v>
      </c>
      <c r="H197" s="21" t="s">
        <v>154</v>
      </c>
      <c r="I197" s="14" t="s">
        <v>191</v>
      </c>
      <c r="J197" s="17">
        <v>14458.4</v>
      </c>
      <c r="K197" s="21">
        <v>3</v>
      </c>
    </row>
    <row r="198" spans="1:11" x14ac:dyDescent="0.2">
      <c r="A198" s="14">
        <v>107</v>
      </c>
      <c r="B198" s="14" t="s">
        <v>315</v>
      </c>
      <c r="C198" s="14" t="s">
        <v>203</v>
      </c>
      <c r="D198" s="14" t="s">
        <v>192</v>
      </c>
      <c r="E198" s="21">
        <v>3</v>
      </c>
      <c r="F198" s="21" t="str">
        <f t="shared" si="6"/>
        <v>NoS06002A</v>
      </c>
      <c r="G198" s="21" t="s">
        <v>271</v>
      </c>
      <c r="H198" s="21" t="s">
        <v>30</v>
      </c>
      <c r="I198" s="14" t="s">
        <v>192</v>
      </c>
      <c r="J198" s="17">
        <v>11887.9</v>
      </c>
      <c r="K198" s="21">
        <v>3</v>
      </c>
    </row>
    <row r="199" spans="1:11" x14ac:dyDescent="0.2">
      <c r="A199" s="14">
        <v>108</v>
      </c>
      <c r="B199" s="14" t="s">
        <v>315</v>
      </c>
      <c r="C199" s="14" t="s">
        <v>203</v>
      </c>
      <c r="D199" s="14" t="s">
        <v>192</v>
      </c>
      <c r="E199" s="21">
        <v>3</v>
      </c>
      <c r="F199" s="21" t="str">
        <f t="shared" si="6"/>
        <v>NoS06002B</v>
      </c>
      <c r="G199" s="21" t="s">
        <v>271</v>
      </c>
      <c r="H199" s="21" t="s">
        <v>152</v>
      </c>
      <c r="I199" s="14" t="s">
        <v>192</v>
      </c>
      <c r="J199" s="17">
        <v>12395.65</v>
      </c>
      <c r="K199" s="21">
        <v>3</v>
      </c>
    </row>
    <row r="200" spans="1:11" x14ac:dyDescent="0.2">
      <c r="A200" s="14">
        <v>109</v>
      </c>
      <c r="B200" s="14" t="s">
        <v>315</v>
      </c>
      <c r="C200" s="14" t="s">
        <v>203</v>
      </c>
      <c r="D200" s="14" t="s">
        <v>192</v>
      </c>
      <c r="E200" s="21">
        <v>3</v>
      </c>
      <c r="F200" s="21" t="str">
        <f t="shared" si="6"/>
        <v>NoS06002C</v>
      </c>
      <c r="G200" s="21" t="s">
        <v>271</v>
      </c>
      <c r="H200" s="21" t="s">
        <v>153</v>
      </c>
      <c r="I200" s="14" t="s">
        <v>192</v>
      </c>
      <c r="J200" s="17">
        <v>13386.75</v>
      </c>
      <c r="K200" s="21">
        <v>3</v>
      </c>
    </row>
    <row r="201" spans="1:11" x14ac:dyDescent="0.2">
      <c r="A201" s="14">
        <v>110</v>
      </c>
      <c r="B201" s="14" t="s">
        <v>315</v>
      </c>
      <c r="C201" s="14" t="s">
        <v>203</v>
      </c>
      <c r="D201" s="14" t="s">
        <v>192</v>
      </c>
      <c r="E201" s="21">
        <v>3</v>
      </c>
      <c r="F201" s="21" t="str">
        <f t="shared" si="6"/>
        <v>NoS06002D</v>
      </c>
      <c r="G201" s="21" t="s">
        <v>271</v>
      </c>
      <c r="H201" s="21" t="s">
        <v>154</v>
      </c>
      <c r="I201" s="14" t="s">
        <v>192</v>
      </c>
      <c r="J201" s="17">
        <v>14458.4</v>
      </c>
      <c r="K201" s="21">
        <v>3</v>
      </c>
    </row>
    <row r="202" spans="1:11" x14ac:dyDescent="0.2">
      <c r="A202" s="14">
        <v>111</v>
      </c>
      <c r="B202" s="14" t="s">
        <v>315</v>
      </c>
      <c r="C202" s="14" t="s">
        <v>203</v>
      </c>
      <c r="D202" s="14" t="s">
        <v>193</v>
      </c>
      <c r="E202" s="21">
        <v>1</v>
      </c>
      <c r="F202" s="21" t="str">
        <f t="shared" si="6"/>
        <v>NoS14003A</v>
      </c>
      <c r="G202" s="21" t="s">
        <v>272</v>
      </c>
      <c r="H202" s="21" t="s">
        <v>30</v>
      </c>
      <c r="I202" s="14" t="s">
        <v>193</v>
      </c>
      <c r="J202" s="17">
        <v>0</v>
      </c>
      <c r="K202" s="21">
        <v>1</v>
      </c>
    </row>
    <row r="203" spans="1:11" x14ac:dyDescent="0.2">
      <c r="A203" s="14">
        <v>112</v>
      </c>
      <c r="B203" s="14" t="s">
        <v>315</v>
      </c>
      <c r="C203" s="14" t="s">
        <v>203</v>
      </c>
      <c r="D203" s="14" t="s">
        <v>193</v>
      </c>
      <c r="E203" s="21">
        <v>1</v>
      </c>
      <c r="F203" s="21" t="str">
        <f t="shared" si="6"/>
        <v>NoS14003B</v>
      </c>
      <c r="G203" s="21" t="s">
        <v>272</v>
      </c>
      <c r="H203" s="21" t="s">
        <v>152</v>
      </c>
      <c r="I203" s="14" t="s">
        <v>193</v>
      </c>
      <c r="J203" s="17">
        <v>11502.05</v>
      </c>
      <c r="K203" s="21">
        <v>1</v>
      </c>
    </row>
    <row r="204" spans="1:11" x14ac:dyDescent="0.2">
      <c r="A204" s="14">
        <v>113</v>
      </c>
      <c r="B204" s="14" t="s">
        <v>315</v>
      </c>
      <c r="C204" s="14" t="s">
        <v>203</v>
      </c>
      <c r="D204" s="14" t="s">
        <v>193</v>
      </c>
      <c r="E204" s="21">
        <v>1</v>
      </c>
      <c r="F204" s="21" t="str">
        <f t="shared" si="6"/>
        <v>NoS14003C</v>
      </c>
      <c r="G204" s="21" t="s">
        <v>272</v>
      </c>
      <c r="H204" s="21" t="s">
        <v>153</v>
      </c>
      <c r="I204" s="14" t="s">
        <v>193</v>
      </c>
      <c r="J204" s="17">
        <v>12422.15</v>
      </c>
      <c r="K204" s="21">
        <v>1</v>
      </c>
    </row>
    <row r="205" spans="1:11" x14ac:dyDescent="0.2">
      <c r="A205" s="14">
        <v>114</v>
      </c>
      <c r="B205" s="14" t="s">
        <v>315</v>
      </c>
      <c r="C205" s="14" t="s">
        <v>203</v>
      </c>
      <c r="D205" s="14" t="s">
        <v>193</v>
      </c>
      <c r="E205" s="21">
        <v>1</v>
      </c>
      <c r="F205" s="21" t="str">
        <f t="shared" si="6"/>
        <v>NoS14003D</v>
      </c>
      <c r="G205" s="21" t="s">
        <v>272</v>
      </c>
      <c r="H205" s="21" t="s">
        <v>154</v>
      </c>
      <c r="I205" s="14" t="s">
        <v>193</v>
      </c>
      <c r="J205" s="17">
        <v>13415.35</v>
      </c>
      <c r="K205" s="21">
        <v>1</v>
      </c>
    </row>
    <row r="206" spans="1:11" x14ac:dyDescent="0.2">
      <c r="A206" s="14">
        <v>115</v>
      </c>
      <c r="B206" s="14" t="s">
        <v>315</v>
      </c>
      <c r="C206" s="14" t="s">
        <v>203</v>
      </c>
      <c r="D206" s="14" t="s">
        <v>313</v>
      </c>
      <c r="E206" s="21" t="s">
        <v>257</v>
      </c>
      <c r="F206" s="21" t="str">
        <f t="shared" si="6"/>
        <v>No10SMGA</v>
      </c>
      <c r="G206" s="21" t="s">
        <v>314</v>
      </c>
      <c r="H206" s="21" t="s">
        <v>30</v>
      </c>
      <c r="I206" s="14" t="s">
        <v>313</v>
      </c>
      <c r="J206" s="17">
        <v>0</v>
      </c>
    </row>
    <row r="207" spans="1:11" x14ac:dyDescent="0.2">
      <c r="A207" s="14">
        <v>116</v>
      </c>
      <c r="B207" s="14" t="s">
        <v>315</v>
      </c>
      <c r="C207" s="14" t="s">
        <v>203</v>
      </c>
      <c r="D207" s="14" t="s">
        <v>313</v>
      </c>
      <c r="E207" s="21" t="s">
        <v>257</v>
      </c>
      <c r="F207" s="21" t="str">
        <f t="shared" si="6"/>
        <v>No10SMGB</v>
      </c>
      <c r="G207" s="21" t="s">
        <v>314</v>
      </c>
      <c r="H207" s="21" t="s">
        <v>152</v>
      </c>
      <c r="I207" s="14" t="s">
        <v>313</v>
      </c>
      <c r="J207" s="17">
        <v>0</v>
      </c>
    </row>
    <row r="208" spans="1:11" x14ac:dyDescent="0.2">
      <c r="A208" s="14">
        <v>117</v>
      </c>
      <c r="B208" s="14" t="s">
        <v>315</v>
      </c>
      <c r="C208" s="14" t="s">
        <v>203</v>
      </c>
      <c r="D208" s="14" t="s">
        <v>313</v>
      </c>
      <c r="E208" s="21" t="s">
        <v>257</v>
      </c>
      <c r="F208" s="21" t="str">
        <f t="shared" si="6"/>
        <v>No10SMGC</v>
      </c>
      <c r="G208" s="21" t="s">
        <v>314</v>
      </c>
      <c r="H208" s="21" t="s">
        <v>153</v>
      </c>
      <c r="I208" s="14" t="s">
        <v>313</v>
      </c>
      <c r="J208" s="17">
        <v>62232</v>
      </c>
    </row>
    <row r="209" spans="1:10" x14ac:dyDescent="0.2">
      <c r="A209" s="14">
        <v>118</v>
      </c>
      <c r="B209" s="14" t="s">
        <v>315</v>
      </c>
      <c r="C209" s="14" t="s">
        <v>203</v>
      </c>
      <c r="D209" s="14" t="s">
        <v>313</v>
      </c>
      <c r="E209" s="21" t="s">
        <v>257</v>
      </c>
      <c r="F209" s="21" t="str">
        <f t="shared" si="6"/>
        <v>No10SMGD</v>
      </c>
      <c r="G209" s="21" t="s">
        <v>314</v>
      </c>
      <c r="H209" s="21" t="s">
        <v>154</v>
      </c>
      <c r="I209" s="14" t="s">
        <v>313</v>
      </c>
      <c r="J209" s="17">
        <v>0</v>
      </c>
    </row>
    <row r="1048576" spans="4:4" x14ac:dyDescent="0.2">
      <c r="D1048576" s="143"/>
    </row>
  </sheetData>
  <autoFilter ref="A1:M209"/>
  <conditionalFormatting sqref="L2:L128">
    <cfRule type="cellIs" dxfId="0" priority="1" operator="notEqual">
      <formula>$M2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16</vt:i4>
      </vt:variant>
    </vt:vector>
  </HeadingPairs>
  <TitlesOfParts>
    <vt:vector size="26" baseType="lpstr">
      <vt:lpstr>Cobach1</vt:lpstr>
      <vt:lpstr>Cobach2</vt:lpstr>
      <vt:lpstr>Otro</vt:lpstr>
      <vt:lpstr>Sindicalizado</vt:lpstr>
      <vt:lpstr>Anverso (2)</vt:lpstr>
      <vt:lpstr>Planteles</vt:lpstr>
      <vt:lpstr>Confianza</vt:lpstr>
      <vt:lpstr>Datos</vt:lpstr>
      <vt:lpstr>bd</vt:lpstr>
      <vt:lpstr>Hoja1</vt:lpstr>
      <vt:lpstr>ADMINISTRATIVOS_DE_BASE</vt:lpstr>
      <vt:lpstr>ADMINISTRATIVOS_DE_BASE1</vt:lpstr>
      <vt:lpstr>ADMINISTRATIVOS_NO_SINDICALIZADO</vt:lpstr>
      <vt:lpstr>ADMINISTRATIVOS_NO_SINDICALIZADO1</vt:lpstr>
      <vt:lpstr>'Anverso (2)'!Área_de_impresión</vt:lpstr>
      <vt:lpstr>Cobach1!Área_de_impresión</vt:lpstr>
      <vt:lpstr>Cobach2!Área_de_impresión</vt:lpstr>
      <vt:lpstr>Otro!Área_de_impresión</vt:lpstr>
      <vt:lpstr>ASESOR</vt:lpstr>
      <vt:lpstr>ASESOR1</vt:lpstr>
      <vt:lpstr>DOCENTE</vt:lpstr>
      <vt:lpstr>DOCENTE1</vt:lpstr>
      <vt:lpstr>No</vt:lpstr>
      <vt:lpstr>Si</vt:lpstr>
      <vt:lpstr>Confianza!Títulos_a_imprimir</vt:lpstr>
      <vt:lpstr>Sindicalizado!Títulos_a_imprimir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Nila Loza</cp:lastModifiedBy>
  <cp:lastPrinted>2023-10-06T17:16:56Z</cp:lastPrinted>
  <dcterms:created xsi:type="dcterms:W3CDTF">2022-10-21T08:47:46Z</dcterms:created>
  <dcterms:modified xsi:type="dcterms:W3CDTF">2023-10-18T22:24:59Z</dcterms:modified>
</cp:coreProperties>
</file>